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D:\Downloads\"/>
    </mc:Choice>
  </mc:AlternateContent>
  <xr:revisionPtr revIDLastSave="0" documentId="13_ncr:1_{1AAEDDC5-021B-4EFA-9E59-3AF92F156D52}" xr6:coauthVersionLast="47" xr6:coauthVersionMax="47" xr10:uidLastSave="{00000000-0000-0000-0000-000000000000}"/>
  <bookViews>
    <workbookView xWindow="-120" yWindow="-120" windowWidth="29040" windowHeight="15720" tabRatio="737" activeTab="19" xr2:uid="{00000000-000D-0000-FFFF-FFFF00000000}"/>
  </bookViews>
  <sheets>
    <sheet name="5004" sheetId="9" r:id="rId1"/>
    <sheet name="5011" sheetId="40" r:id="rId2"/>
    <sheet name="5809" sheetId="11" r:id="rId3"/>
    <sheet name="6101" sheetId="41" r:id="rId4"/>
    <sheet name="6104" sheetId="42" r:id="rId5"/>
    <sheet name="6105" sheetId="13" r:id="rId6"/>
    <sheet name="6402" sheetId="35" r:id="rId7"/>
    <sheet name="6403" sheetId="36" r:id="rId8"/>
    <sheet name="6404" sheetId="37" r:id="rId9"/>
    <sheet name="6405" sheetId="38" r:id="rId10"/>
    <sheet name="6406" sheetId="39" r:id="rId11"/>
    <sheet name="6602" sheetId="14" r:id="rId12"/>
    <sheet name="7502" sheetId="15" r:id="rId13"/>
    <sheet name="7503" sheetId="16" r:id="rId14"/>
    <sheet name="7504" sheetId="43" r:id="rId15"/>
    <sheet name="7505" sheetId="17" r:id="rId16"/>
    <sheet name="8802" sheetId="19" r:id="rId17"/>
    <sheet name="8803" sheetId="20" r:id="rId18"/>
    <sheet name="8804" sheetId="21" r:id="rId19"/>
    <sheet name="8806" sheetId="22" r:id="rId20"/>
  </sheets>
  <externalReferences>
    <externalReference r:id="rId21"/>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23" i="37" l="1"/>
  <c r="O123" i="37"/>
  <c r="K123" i="37"/>
  <c r="J123" i="37"/>
  <c r="I123" i="37"/>
  <c r="G123" i="37"/>
  <c r="J17" i="35"/>
  <c r="I17" i="35"/>
  <c r="K17" i="35"/>
  <c r="O17" i="35"/>
  <c r="M17" i="35"/>
  <c r="L55" i="35"/>
  <c r="M55" i="35"/>
  <c r="N55" i="35"/>
  <c r="O55" i="35"/>
  <c r="P55" i="35"/>
  <c r="K55" i="35"/>
  <c r="L69" i="35"/>
  <c r="M69" i="35"/>
  <c r="N69" i="35"/>
  <c r="O69" i="35"/>
  <c r="P69" i="35"/>
  <c r="K69" i="35"/>
  <c r="M180" i="35" l="1"/>
  <c r="M179" i="35"/>
  <c r="P178" i="35"/>
  <c r="O178" i="35"/>
  <c r="N178" i="35"/>
  <c r="M178" i="35"/>
  <c r="L178" i="35"/>
  <c r="K178" i="35"/>
  <c r="I178" i="35"/>
  <c r="M177" i="35"/>
  <c r="M176" i="35"/>
  <c r="P175" i="35"/>
  <c r="O175" i="35"/>
  <c r="N175" i="35"/>
  <c r="M175" i="35"/>
  <c r="L175" i="35"/>
  <c r="K175" i="35"/>
  <c r="I175" i="35"/>
  <c r="M174" i="35"/>
  <c r="M173" i="35" s="1"/>
  <c r="P173" i="35"/>
  <c r="O173" i="35"/>
  <c r="N173" i="35"/>
  <c r="L173" i="35"/>
  <c r="K173" i="35"/>
  <c r="I173" i="35"/>
  <c r="M170" i="35"/>
  <c r="M169" i="35"/>
  <c r="M168" i="35" s="1"/>
  <c r="P168" i="35"/>
  <c r="O168" i="35"/>
  <c r="N168" i="35"/>
  <c r="L168" i="35"/>
  <c r="K168" i="35"/>
  <c r="I168" i="35"/>
  <c r="M167" i="35"/>
  <c r="M166" i="35" s="1"/>
  <c r="P166" i="35"/>
  <c r="O166" i="35"/>
  <c r="N166" i="35"/>
  <c r="L166" i="35"/>
  <c r="K166" i="35"/>
  <c r="I166" i="35"/>
  <c r="K165" i="35"/>
  <c r="M165" i="35" s="1"/>
  <c r="M164" i="35" s="1"/>
  <c r="P164" i="35"/>
  <c r="O164" i="35"/>
  <c r="N164" i="35"/>
  <c r="L164" i="35"/>
  <c r="K164" i="35"/>
  <c r="I164" i="35"/>
  <c r="M134" i="35" l="1"/>
  <c r="O134" i="35"/>
  <c r="K134" i="35"/>
  <c r="J134" i="35"/>
  <c r="I134" i="35"/>
  <c r="G134" i="35"/>
  <c r="K130" i="35" l="1"/>
  <c r="K19" i="35"/>
  <c r="G130" i="35"/>
  <c r="G34" i="35" s="1"/>
  <c r="G19" i="35"/>
  <c r="O130" i="35"/>
  <c r="O19" i="35"/>
  <c r="J130" i="35"/>
  <c r="J34" i="35" s="1"/>
  <c r="J19" i="35"/>
  <c r="I130" i="35"/>
  <c r="I34" i="35" s="1"/>
  <c r="I19" i="35"/>
  <c r="M130" i="35"/>
  <c r="M19" i="35"/>
  <c r="J25" i="15"/>
  <c r="I25" i="15"/>
  <c r="G25" i="15"/>
  <c r="O47" i="15"/>
  <c r="K40" i="15" s="1"/>
  <c r="P47" i="15"/>
  <c r="N40" i="15" s="1"/>
  <c r="N47" i="15"/>
  <c r="G40" i="15" s="1"/>
  <c r="O48" i="15"/>
  <c r="P48" i="15"/>
  <c r="N48" i="15"/>
  <c r="M25" i="15" l="1"/>
  <c r="O25" i="15"/>
  <c r="K25" i="15"/>
  <c r="M15" i="15"/>
  <c r="O15" i="15"/>
  <c r="K15" i="15"/>
  <c r="J15" i="15"/>
  <c r="I15" i="15"/>
  <c r="G15" i="15"/>
  <c r="M86" i="15"/>
  <c r="O86" i="15"/>
  <c r="K86" i="15"/>
  <c r="G105" i="38" l="1"/>
  <c r="M109" i="38"/>
  <c r="O109" i="38"/>
  <c r="K109" i="38"/>
  <c r="J109" i="38"/>
  <c r="J105" i="38" s="1"/>
  <c r="I109" i="38"/>
  <c r="G109" i="38"/>
  <c r="G129" i="37"/>
  <c r="J129" i="37"/>
  <c r="I129" i="37"/>
  <c r="M97" i="37"/>
  <c r="O97" i="37"/>
  <c r="K97" i="37"/>
  <c r="K105" i="38" l="1"/>
  <c r="O105" i="38"/>
  <c r="I105" i="38"/>
  <c r="M105" i="38"/>
  <c r="G17" i="35"/>
  <c r="M128" i="35"/>
  <c r="M34" i="35" s="1"/>
  <c r="O128" i="35"/>
  <c r="O34" i="35" s="1"/>
  <c r="K128" i="35"/>
  <c r="K34" i="35" s="1"/>
  <c r="M101" i="37" l="1"/>
  <c r="O101" i="37"/>
  <c r="K101" i="37"/>
  <c r="J101" i="37"/>
  <c r="I101" i="37"/>
  <c r="M138" i="37"/>
  <c r="O138" i="37"/>
  <c r="K138" i="37"/>
  <c r="J138" i="37"/>
  <c r="I138" i="37"/>
  <c r="M118" i="37"/>
  <c r="O118" i="37"/>
  <c r="K118" i="37"/>
  <c r="J118" i="37"/>
  <c r="I118" i="37"/>
  <c r="G118" i="37"/>
  <c r="M115" i="37"/>
  <c r="O115" i="37"/>
  <c r="K115" i="37"/>
  <c r="G115" i="37"/>
  <c r="J115" i="37"/>
  <c r="I115" i="37"/>
  <c r="O147" i="43" l="1"/>
  <c r="M147" i="43"/>
  <c r="K147" i="43"/>
  <c r="J147" i="43"/>
  <c r="I147" i="43"/>
  <c r="G147" i="43"/>
  <c r="O145" i="43"/>
  <c r="M145" i="43"/>
  <c r="K145" i="43"/>
  <c r="J145" i="43"/>
  <c r="I145" i="43"/>
  <c r="I138" i="43" s="1"/>
  <c r="I33" i="43" s="1"/>
  <c r="G145" i="43"/>
  <c r="G138" i="43" s="1"/>
  <c r="G33" i="43" s="1"/>
  <c r="O139" i="43"/>
  <c r="O138" i="43" s="1"/>
  <c r="M139" i="43"/>
  <c r="M138" i="43" s="1"/>
  <c r="K139" i="43"/>
  <c r="K138" i="43" s="1"/>
  <c r="J139" i="43"/>
  <c r="J138" i="43" s="1"/>
  <c r="J33" i="43" s="1"/>
  <c r="I139" i="43"/>
  <c r="G139" i="43"/>
  <c r="I133" i="43"/>
  <c r="G133" i="43"/>
  <c r="J131" i="43"/>
  <c r="I131" i="43"/>
  <c r="I17" i="43" s="1"/>
  <c r="G131" i="43"/>
  <c r="J128" i="43"/>
  <c r="I128" i="43"/>
  <c r="G128" i="43"/>
  <c r="J122" i="43"/>
  <c r="I122" i="43"/>
  <c r="I121" i="43" s="1"/>
  <c r="G122" i="43"/>
  <c r="G121" i="43" s="1"/>
  <c r="O115" i="43"/>
  <c r="O18" i="43" s="1"/>
  <c r="M115" i="43"/>
  <c r="M18" i="43" s="1"/>
  <c r="K115" i="43"/>
  <c r="K18" i="43" s="1"/>
  <c r="J115" i="43"/>
  <c r="I115" i="43"/>
  <c r="G115" i="43"/>
  <c r="O108" i="43"/>
  <c r="O17" i="43" s="1"/>
  <c r="M108" i="43"/>
  <c r="M17" i="43" s="1"/>
  <c r="K108" i="43"/>
  <c r="K17" i="43" s="1"/>
  <c r="J108" i="43"/>
  <c r="J17" i="43" s="1"/>
  <c r="I108" i="43"/>
  <c r="G108" i="43"/>
  <c r="O105" i="43"/>
  <c r="O16" i="43" s="1"/>
  <c r="M105" i="43"/>
  <c r="M16" i="43" s="1"/>
  <c r="K105" i="43"/>
  <c r="K16" i="43" s="1"/>
  <c r="J105" i="43"/>
  <c r="J16" i="43" s="1"/>
  <c r="I105" i="43"/>
  <c r="I16" i="43" s="1"/>
  <c r="G105" i="43"/>
  <c r="G16" i="43" s="1"/>
  <c r="O92" i="43"/>
  <c r="O91" i="43" s="1"/>
  <c r="M92" i="43"/>
  <c r="K92" i="43"/>
  <c r="J92" i="43"/>
  <c r="I92" i="43"/>
  <c r="G92" i="43"/>
  <c r="P59" i="43"/>
  <c r="O59" i="43"/>
  <c r="N59" i="43"/>
  <c r="M59" i="43"/>
  <c r="M49" i="43" s="1"/>
  <c r="L59" i="43"/>
  <c r="L49" i="43" s="1"/>
  <c r="K59" i="43"/>
  <c r="K49" i="43" s="1"/>
  <c r="P50" i="43"/>
  <c r="O50" i="43"/>
  <c r="N50" i="43"/>
  <c r="N49" i="43" s="1"/>
  <c r="G43" i="43" s="1"/>
  <c r="M50" i="43"/>
  <c r="L50" i="43"/>
  <c r="K50" i="43"/>
  <c r="N40" i="43"/>
  <c r="K40" i="43"/>
  <c r="G40" i="43"/>
  <c r="O32" i="43"/>
  <c r="M32" i="43"/>
  <c r="K32" i="43"/>
  <c r="J32" i="43"/>
  <c r="I32" i="43"/>
  <c r="G32" i="43"/>
  <c r="O31" i="43"/>
  <c r="M31" i="43"/>
  <c r="K31" i="43"/>
  <c r="J31" i="43"/>
  <c r="I31" i="43"/>
  <c r="G31" i="43"/>
  <c r="O30" i="43"/>
  <c r="M30" i="43"/>
  <c r="K30" i="43"/>
  <c r="J30" i="43"/>
  <c r="I30" i="43"/>
  <c r="G30" i="43"/>
  <c r="O29" i="43"/>
  <c r="M29" i="43"/>
  <c r="K29" i="43"/>
  <c r="J29" i="43"/>
  <c r="I29" i="43"/>
  <c r="G29" i="43"/>
  <c r="O28" i="43"/>
  <c r="O27" i="43" s="1"/>
  <c r="M28" i="43"/>
  <c r="M27" i="43" s="1"/>
  <c r="K28" i="43"/>
  <c r="J28" i="43"/>
  <c r="I28" i="43"/>
  <c r="G28" i="43"/>
  <c r="O25" i="43"/>
  <c r="M25" i="43"/>
  <c r="K25" i="43"/>
  <c r="J25" i="43"/>
  <c r="I25" i="43"/>
  <c r="G25" i="43"/>
  <c r="O24" i="43"/>
  <c r="O23" i="43" s="1"/>
  <c r="M24" i="43"/>
  <c r="M23" i="43" s="1"/>
  <c r="K24" i="43"/>
  <c r="J24" i="43"/>
  <c r="I24" i="43"/>
  <c r="I23" i="43" s="1"/>
  <c r="G24" i="43"/>
  <c r="O83" i="42"/>
  <c r="M83" i="42"/>
  <c r="K83" i="42"/>
  <c r="J83" i="42"/>
  <c r="I83" i="42"/>
  <c r="G83" i="42"/>
  <c r="O81" i="42"/>
  <c r="M81" i="42"/>
  <c r="K81" i="42"/>
  <c r="J81" i="42"/>
  <c r="J17" i="42" s="1"/>
  <c r="I81" i="42"/>
  <c r="I17" i="42" s="1"/>
  <c r="G81" i="42"/>
  <c r="O79" i="42"/>
  <c r="M79" i="42"/>
  <c r="K79" i="42"/>
  <c r="J79" i="42"/>
  <c r="I79" i="42"/>
  <c r="G79" i="42"/>
  <c r="O77" i="42"/>
  <c r="O15" i="42" s="1"/>
  <c r="M77" i="42"/>
  <c r="M15" i="42" s="1"/>
  <c r="K77" i="42"/>
  <c r="J77" i="42"/>
  <c r="J15" i="42" s="1"/>
  <c r="I77" i="42"/>
  <c r="I15" i="42" s="1"/>
  <c r="G77" i="42"/>
  <c r="G15" i="42" s="1"/>
  <c r="O17" i="42"/>
  <c r="M17" i="42"/>
  <c r="K17" i="42"/>
  <c r="G17" i="42"/>
  <c r="O125" i="41"/>
  <c r="M125" i="41"/>
  <c r="K125" i="41"/>
  <c r="J125" i="41"/>
  <c r="I125" i="41"/>
  <c r="O118" i="41"/>
  <c r="O20" i="41" s="1"/>
  <c r="M118" i="41"/>
  <c r="M20" i="41" s="1"/>
  <c r="K118" i="41"/>
  <c r="K20" i="41" s="1"/>
  <c r="J118" i="41"/>
  <c r="J20" i="41" s="1"/>
  <c r="I118" i="41"/>
  <c r="I20" i="41" s="1"/>
  <c r="G118" i="41"/>
  <c r="G20" i="41" s="1"/>
  <c r="O113" i="41"/>
  <c r="O19" i="41" s="1"/>
  <c r="M113" i="41"/>
  <c r="M19" i="41" s="1"/>
  <c r="K113" i="41"/>
  <c r="K19" i="41" s="1"/>
  <c r="J113" i="41"/>
  <c r="J19" i="41" s="1"/>
  <c r="I113" i="41"/>
  <c r="G113" i="41"/>
  <c r="G19" i="41" s="1"/>
  <c r="O110" i="41"/>
  <c r="O18" i="41" s="1"/>
  <c r="M110" i="41"/>
  <c r="M18" i="41" s="1"/>
  <c r="K110" i="41"/>
  <c r="K18" i="41" s="1"/>
  <c r="J110" i="41"/>
  <c r="J18" i="41" s="1"/>
  <c r="I110" i="41"/>
  <c r="I18" i="41" s="1"/>
  <c r="G110" i="41"/>
  <c r="G18" i="41" s="1"/>
  <c r="O106" i="41"/>
  <c r="O17" i="41" s="1"/>
  <c r="M106" i="41"/>
  <c r="M17" i="41" s="1"/>
  <c r="K106" i="41"/>
  <c r="K17" i="41" s="1"/>
  <c r="J106" i="41"/>
  <c r="J17" i="41" s="1"/>
  <c r="I106" i="41"/>
  <c r="I17" i="41" s="1"/>
  <c r="G106" i="41"/>
  <c r="G17" i="41" s="1"/>
  <c r="O94" i="41"/>
  <c r="M94" i="41"/>
  <c r="K94" i="41"/>
  <c r="J94" i="41"/>
  <c r="I94" i="41"/>
  <c r="G94" i="41"/>
  <c r="G16" i="41" s="1"/>
  <c r="O90" i="41"/>
  <c r="O15" i="41" s="1"/>
  <c r="M90" i="41"/>
  <c r="M15" i="41" s="1"/>
  <c r="K90" i="41"/>
  <c r="K15" i="41" s="1"/>
  <c r="J90" i="41"/>
  <c r="J15" i="41" s="1"/>
  <c r="I90" i="41"/>
  <c r="I15" i="41" s="1"/>
  <c r="G90" i="41"/>
  <c r="I19" i="41"/>
  <c r="M16" i="41"/>
  <c r="K16" i="41"/>
  <c r="J16" i="41"/>
  <c r="I16" i="41"/>
  <c r="O123" i="40"/>
  <c r="M123" i="40"/>
  <c r="M21" i="40" s="1"/>
  <c r="K123" i="40"/>
  <c r="K21" i="40" s="1"/>
  <c r="J123" i="40"/>
  <c r="I123" i="40"/>
  <c r="I21" i="40" s="1"/>
  <c r="G123" i="40"/>
  <c r="G21" i="40" s="1"/>
  <c r="O116" i="40"/>
  <c r="M116" i="40"/>
  <c r="M20" i="40" s="1"/>
  <c r="K116" i="40"/>
  <c r="K20" i="40" s="1"/>
  <c r="J116" i="40"/>
  <c r="J20" i="40" s="1"/>
  <c r="I116" i="40"/>
  <c r="I20" i="40" s="1"/>
  <c r="G116" i="40"/>
  <c r="G20" i="40" s="1"/>
  <c r="O114" i="40"/>
  <c r="M114" i="40"/>
  <c r="K114" i="40"/>
  <c r="J114" i="40"/>
  <c r="J19" i="40" s="1"/>
  <c r="I114" i="40"/>
  <c r="I19" i="40" s="1"/>
  <c r="G114" i="40"/>
  <c r="G19" i="40" s="1"/>
  <c r="O110" i="40"/>
  <c r="O18" i="40" s="1"/>
  <c r="M110" i="40"/>
  <c r="M18" i="40" s="1"/>
  <c r="K110" i="40"/>
  <c r="K18" i="40" s="1"/>
  <c r="J110" i="40"/>
  <c r="J18" i="40" s="1"/>
  <c r="I110" i="40"/>
  <c r="I18" i="40" s="1"/>
  <c r="G110" i="40"/>
  <c r="G18" i="40" s="1"/>
  <c r="O91" i="40"/>
  <c r="O17" i="40" s="1"/>
  <c r="M91" i="40"/>
  <c r="M87" i="40" s="1"/>
  <c r="K41" i="40" s="1"/>
  <c r="K40" i="40" s="1"/>
  <c r="K91" i="40"/>
  <c r="K17" i="40" s="1"/>
  <c r="J91" i="40"/>
  <c r="J17" i="40" s="1"/>
  <c r="I91" i="40"/>
  <c r="G91" i="40"/>
  <c r="O88" i="40"/>
  <c r="M88" i="40"/>
  <c r="K88" i="40"/>
  <c r="J88" i="40"/>
  <c r="I88" i="40"/>
  <c r="G88" i="40"/>
  <c r="P52" i="40"/>
  <c r="N45" i="40" s="1"/>
  <c r="O52" i="40"/>
  <c r="M27" i="40" s="1"/>
  <c r="N52" i="40"/>
  <c r="K27" i="40" s="1"/>
  <c r="M52" i="40"/>
  <c r="J27" i="40" s="1"/>
  <c r="L52" i="40"/>
  <c r="I27" i="40" s="1"/>
  <c r="K52" i="40"/>
  <c r="O21" i="40"/>
  <c r="J21" i="40"/>
  <c r="O19" i="40"/>
  <c r="M19" i="40"/>
  <c r="K19" i="40"/>
  <c r="I17" i="40"/>
  <c r="G17" i="40"/>
  <c r="O16" i="40"/>
  <c r="M16" i="40"/>
  <c r="K16" i="40"/>
  <c r="J14" i="41" l="1"/>
  <c r="J31" i="41" s="1"/>
  <c r="J24" i="41" s="1"/>
  <c r="M17" i="40"/>
  <c r="O49" i="43"/>
  <c r="K43" i="43" s="1"/>
  <c r="G87" i="40"/>
  <c r="M15" i="40"/>
  <c r="M26" i="40" s="1"/>
  <c r="M34" i="40" s="1"/>
  <c r="K46" i="40" s="1"/>
  <c r="J23" i="43"/>
  <c r="J22" i="43" s="1"/>
  <c r="P49" i="43"/>
  <c r="N43" i="43" s="1"/>
  <c r="N42" i="43" s="1"/>
  <c r="N38" i="43" s="1"/>
  <c r="N39" i="43" s="1"/>
  <c r="J121" i="43"/>
  <c r="G76" i="42"/>
  <c r="G75" i="42" s="1"/>
  <c r="K23" i="43"/>
  <c r="M91" i="43"/>
  <c r="G17" i="43"/>
  <c r="I14" i="41"/>
  <c r="I31" i="41" s="1"/>
  <c r="I24" i="41" s="1"/>
  <c r="K87" i="40"/>
  <c r="G41" i="40" s="1"/>
  <c r="G40" i="40" s="1"/>
  <c r="I87" i="40"/>
  <c r="O89" i="41"/>
  <c r="O88" i="41" s="1"/>
  <c r="N38" i="41" s="1"/>
  <c r="N37" i="41" s="1"/>
  <c r="I76" i="42"/>
  <c r="I75" i="42" s="1"/>
  <c r="J16" i="42"/>
  <c r="J14" i="42" s="1"/>
  <c r="J28" i="42" s="1"/>
  <c r="J21" i="42" s="1"/>
  <c r="G91" i="43"/>
  <c r="O87" i="40"/>
  <c r="N41" i="40" s="1"/>
  <c r="N40" i="40" s="1"/>
  <c r="K15" i="40"/>
  <c r="K26" i="40" s="1"/>
  <c r="K16" i="42"/>
  <c r="G45" i="40"/>
  <c r="G44" i="40" s="1"/>
  <c r="I89" i="41"/>
  <c r="I88" i="41" s="1"/>
  <c r="J91" i="43"/>
  <c r="J90" i="43" s="1"/>
  <c r="G18" i="43"/>
  <c r="J87" i="40"/>
  <c r="I91" i="43"/>
  <c r="I90" i="43" s="1"/>
  <c r="K45" i="40"/>
  <c r="K44" i="40" s="1"/>
  <c r="J89" i="41"/>
  <c r="J88" i="41" s="1"/>
  <c r="J27" i="43"/>
  <c r="G27" i="43"/>
  <c r="G22" i="43" s="1"/>
  <c r="K91" i="43"/>
  <c r="I18" i="43"/>
  <c r="G23" i="43"/>
  <c r="O27" i="40"/>
  <c r="I16" i="40"/>
  <c r="I15" i="40" s="1"/>
  <c r="I26" i="40" s="1"/>
  <c r="G89" i="41"/>
  <c r="G88" i="41" s="1"/>
  <c r="K27" i="43"/>
  <c r="I27" i="43"/>
  <c r="I22" i="43" s="1"/>
  <c r="M15" i="43"/>
  <c r="M14" i="43" s="1"/>
  <c r="J18" i="43"/>
  <c r="O16" i="42"/>
  <c r="O14" i="42" s="1"/>
  <c r="O28" i="42" s="1"/>
  <c r="O21" i="42" s="1"/>
  <c r="M16" i="42"/>
  <c r="M14" i="42" s="1"/>
  <c r="M28" i="42" s="1"/>
  <c r="K42" i="42" s="1"/>
  <c r="K40" i="42" s="1"/>
  <c r="K35" i="42" s="1"/>
  <c r="K34" i="42" s="1"/>
  <c r="K76" i="42"/>
  <c r="K75" i="42" s="1"/>
  <c r="K34" i="40"/>
  <c r="G46" i="40" s="1"/>
  <c r="M90" i="43"/>
  <c r="K44" i="43"/>
  <c r="M33" i="43"/>
  <c r="N44" i="43"/>
  <c r="O33" i="43"/>
  <c r="O22" i="43" s="1"/>
  <c r="K33" i="43"/>
  <c r="G44" i="43"/>
  <c r="G42" i="43" s="1"/>
  <c r="G38" i="43" s="1"/>
  <c r="G39" i="43" s="1"/>
  <c r="M22" i="43"/>
  <c r="K42" i="43"/>
  <c r="K38" i="43" s="1"/>
  <c r="K39" i="43" s="1"/>
  <c r="O90" i="43"/>
  <c r="K14" i="41"/>
  <c r="K31" i="41" s="1"/>
  <c r="K90" i="43"/>
  <c r="G14" i="42"/>
  <c r="G28" i="42" s="1"/>
  <c r="G21" i="42" s="1"/>
  <c r="G90" i="43"/>
  <c r="M14" i="41"/>
  <c r="M31" i="41" s="1"/>
  <c r="I34" i="40"/>
  <c r="O20" i="40"/>
  <c r="O15" i="40" s="1"/>
  <c r="O26" i="40" s="1"/>
  <c r="O34" i="40" s="1"/>
  <c r="N46" i="40" s="1"/>
  <c r="N44" i="40" s="1"/>
  <c r="K89" i="41"/>
  <c r="K88" i="41" s="1"/>
  <c r="G38" i="41" s="1"/>
  <c r="G37" i="41" s="1"/>
  <c r="M89" i="41"/>
  <c r="M88" i="41" s="1"/>
  <c r="K38" i="41" s="1"/>
  <c r="K37" i="41" s="1"/>
  <c r="J76" i="42"/>
  <c r="J75" i="42" s="1"/>
  <c r="K15" i="42"/>
  <c r="K14" i="42" s="1"/>
  <c r="K28" i="42" s="1"/>
  <c r="M76" i="42"/>
  <c r="M75" i="42" s="1"/>
  <c r="J15" i="43"/>
  <c r="J14" i="43" s="1"/>
  <c r="I16" i="42"/>
  <c r="I14" i="42" s="1"/>
  <c r="I28" i="42" s="1"/>
  <c r="I21" i="42" s="1"/>
  <c r="K15" i="43"/>
  <c r="K14" i="43" s="1"/>
  <c r="O16" i="41"/>
  <c r="O14" i="41" s="1"/>
  <c r="O31" i="41" s="1"/>
  <c r="G15" i="43"/>
  <c r="O76" i="42"/>
  <c r="O75" i="42" s="1"/>
  <c r="I15" i="43"/>
  <c r="I14" i="43" s="1"/>
  <c r="G16" i="42"/>
  <c r="G16" i="40"/>
  <c r="G15" i="40" s="1"/>
  <c r="G26" i="40" s="1"/>
  <c r="G34" i="40" s="1"/>
  <c r="J16" i="40"/>
  <c r="J15" i="40" s="1"/>
  <c r="J26" i="40" s="1"/>
  <c r="J34" i="40" s="1"/>
  <c r="G15" i="41"/>
  <c r="G14" i="41" s="1"/>
  <c r="O15" i="43"/>
  <c r="O14" i="43" s="1"/>
  <c r="N42" i="42" l="1"/>
  <c r="N40" i="42" s="1"/>
  <c r="N35" i="42" s="1"/>
  <c r="N34" i="42" s="1"/>
  <c r="G14" i="43"/>
  <c r="K22" i="43"/>
  <c r="M21" i="42"/>
  <c r="N43" i="41"/>
  <c r="N41" i="41" s="1"/>
  <c r="O24" i="41"/>
  <c r="M24" i="41"/>
  <c r="K43" i="41"/>
  <c r="K41" i="41" s="1"/>
  <c r="G42" i="42"/>
  <c r="G40" i="42" s="1"/>
  <c r="G35" i="42" s="1"/>
  <c r="G34" i="42" s="1"/>
  <c r="K21" i="42"/>
  <c r="G31" i="41"/>
  <c r="G24" i="41"/>
  <c r="K24" i="41"/>
  <c r="G43" i="41"/>
  <c r="G41" i="41" s="1"/>
  <c r="O122" i="39" l="1"/>
  <c r="M122" i="39"/>
  <c r="K122" i="39"/>
  <c r="J122" i="39"/>
  <c r="I122" i="39"/>
  <c r="G122" i="39"/>
  <c r="G23" i="39" s="1"/>
  <c r="O114" i="39"/>
  <c r="O22" i="39" s="1"/>
  <c r="M114" i="39"/>
  <c r="K114" i="39"/>
  <c r="K22" i="39" s="1"/>
  <c r="J114" i="39"/>
  <c r="J22" i="39" s="1"/>
  <c r="I114" i="39"/>
  <c r="I22" i="39" s="1"/>
  <c r="G114" i="39"/>
  <c r="G22" i="39" s="1"/>
  <c r="O109" i="39"/>
  <c r="O21" i="39" s="1"/>
  <c r="M109" i="39"/>
  <c r="M21" i="39" s="1"/>
  <c r="K109" i="39"/>
  <c r="K21" i="39" s="1"/>
  <c r="J109" i="39"/>
  <c r="J21" i="39" s="1"/>
  <c r="I109" i="39"/>
  <c r="G109" i="39"/>
  <c r="O106" i="39"/>
  <c r="M106" i="39"/>
  <c r="K106" i="39"/>
  <c r="J106" i="39"/>
  <c r="J20" i="39" s="1"/>
  <c r="I106" i="39"/>
  <c r="I20" i="39" s="1"/>
  <c r="G106" i="39"/>
  <c r="O91" i="39"/>
  <c r="O19" i="39" s="1"/>
  <c r="M91" i="39"/>
  <c r="M19" i="39" s="1"/>
  <c r="K91" i="39"/>
  <c r="K19" i="39" s="1"/>
  <c r="J91" i="39"/>
  <c r="J19" i="39" s="1"/>
  <c r="I91" i="39"/>
  <c r="I19" i="39" s="1"/>
  <c r="G91" i="39"/>
  <c r="G19" i="39" s="1"/>
  <c r="O88" i="39"/>
  <c r="O18" i="39" s="1"/>
  <c r="M88" i="39"/>
  <c r="M18" i="39" s="1"/>
  <c r="K88" i="39"/>
  <c r="J88" i="39"/>
  <c r="I88" i="39"/>
  <c r="G88" i="39"/>
  <c r="P52" i="39"/>
  <c r="O52" i="39"/>
  <c r="M28" i="39" s="1"/>
  <c r="M27" i="39" s="1"/>
  <c r="N52" i="39"/>
  <c r="K28" i="39" s="1"/>
  <c r="K27" i="39" s="1"/>
  <c r="M52" i="39"/>
  <c r="J28" i="39" s="1"/>
  <c r="J27" i="39" s="1"/>
  <c r="L52" i="39"/>
  <c r="I28" i="39" s="1"/>
  <c r="I27" i="39" s="1"/>
  <c r="K52" i="39"/>
  <c r="G28" i="39" s="1"/>
  <c r="G27" i="39" s="1"/>
  <c r="N45" i="39"/>
  <c r="K45" i="39"/>
  <c r="G45" i="39"/>
  <c r="O28" i="39"/>
  <c r="O27" i="39" s="1"/>
  <c r="O23" i="39"/>
  <c r="M23" i="39"/>
  <c r="K23" i="39"/>
  <c r="J23" i="39"/>
  <c r="I23" i="39"/>
  <c r="I21" i="39"/>
  <c r="G21" i="39"/>
  <c r="O20" i="39"/>
  <c r="M20" i="39"/>
  <c r="K20" i="39"/>
  <c r="K18" i="39"/>
  <c r="J18" i="39"/>
  <c r="I18" i="39"/>
  <c r="G18" i="39"/>
  <c r="O133" i="38"/>
  <c r="O22" i="38" s="1"/>
  <c r="M133" i="38"/>
  <c r="M22" i="38" s="1"/>
  <c r="K133" i="38"/>
  <c r="K22" i="38" s="1"/>
  <c r="J133" i="38"/>
  <c r="J22" i="38" s="1"/>
  <c r="I133" i="38"/>
  <c r="I22" i="38" s="1"/>
  <c r="G133" i="38"/>
  <c r="O128" i="38"/>
  <c r="O21" i="38" s="1"/>
  <c r="M128" i="38"/>
  <c r="M21" i="38" s="1"/>
  <c r="K128" i="38"/>
  <c r="K21" i="38" s="1"/>
  <c r="J128" i="38"/>
  <c r="J21" i="38" s="1"/>
  <c r="I128" i="38"/>
  <c r="I21" i="38" s="1"/>
  <c r="G128" i="38"/>
  <c r="O126" i="38"/>
  <c r="M126" i="38"/>
  <c r="M19" i="38" s="1"/>
  <c r="K126" i="38"/>
  <c r="K19" i="38" s="1"/>
  <c r="J126" i="38"/>
  <c r="J19" i="38" s="1"/>
  <c r="I126" i="38"/>
  <c r="I19" i="38" s="1"/>
  <c r="G126" i="38"/>
  <c r="O115" i="38"/>
  <c r="O16" i="38" s="1"/>
  <c r="M115" i="38"/>
  <c r="M16" i="38" s="1"/>
  <c r="K115" i="38"/>
  <c r="K16" i="38" s="1"/>
  <c r="J115" i="38"/>
  <c r="J16" i="38" s="1"/>
  <c r="I115" i="38"/>
  <c r="I16" i="38" s="1"/>
  <c r="G115" i="38"/>
  <c r="O112" i="38"/>
  <c r="O15" i="38" s="1"/>
  <c r="M112" i="38"/>
  <c r="M15" i="38" s="1"/>
  <c r="K112" i="38"/>
  <c r="K111" i="38" s="1"/>
  <c r="K100" i="38" s="1"/>
  <c r="J112" i="38"/>
  <c r="I112" i="38"/>
  <c r="G112" i="38"/>
  <c r="O103" i="38"/>
  <c r="M103" i="38"/>
  <c r="K103" i="38"/>
  <c r="J103" i="38"/>
  <c r="I103" i="38"/>
  <c r="G103" i="38"/>
  <c r="O101" i="38"/>
  <c r="O20" i="38" s="1"/>
  <c r="M101" i="38"/>
  <c r="K101" i="38"/>
  <c r="J101" i="38"/>
  <c r="I101" i="38"/>
  <c r="G101" i="38"/>
  <c r="P65" i="38"/>
  <c r="O65" i="38"/>
  <c r="N65" i="38"/>
  <c r="M65" i="38"/>
  <c r="L65" i="38"/>
  <c r="K65" i="38"/>
  <c r="P59" i="38"/>
  <c r="O59" i="38"/>
  <c r="N59" i="38"/>
  <c r="N54" i="38" s="1"/>
  <c r="M59" i="38"/>
  <c r="M54" i="38" s="1"/>
  <c r="L59" i="38"/>
  <c r="L54" i="38" s="1"/>
  <c r="K59" i="38"/>
  <c r="P58" i="38"/>
  <c r="O32" i="38" s="1"/>
  <c r="O58" i="38"/>
  <c r="M32" i="38" s="1"/>
  <c r="N58" i="38"/>
  <c r="K32" i="38" s="1"/>
  <c r="M58" i="38"/>
  <c r="J32" i="38" s="1"/>
  <c r="L58" i="38"/>
  <c r="I32" i="38" s="1"/>
  <c r="K58" i="38"/>
  <c r="G32" i="38" s="1"/>
  <c r="P57" i="38"/>
  <c r="O57" i="38"/>
  <c r="N57" i="38"/>
  <c r="K31" i="38" s="1"/>
  <c r="M57" i="38"/>
  <c r="J31" i="38" s="1"/>
  <c r="L57" i="38"/>
  <c r="I31" i="38" s="1"/>
  <c r="K57" i="38"/>
  <c r="G31" i="38" s="1"/>
  <c r="P56" i="38"/>
  <c r="O30" i="38" s="1"/>
  <c r="O29" i="38" s="1"/>
  <c r="O56" i="38"/>
  <c r="M30" i="38" s="1"/>
  <c r="N56" i="38"/>
  <c r="K30" i="38" s="1"/>
  <c r="M56" i="38"/>
  <c r="J30" i="38" s="1"/>
  <c r="L56" i="38"/>
  <c r="I30" i="38" s="1"/>
  <c r="K56" i="38"/>
  <c r="G30" i="38" s="1"/>
  <c r="M46" i="38"/>
  <c r="L46" i="38"/>
  <c r="O31" i="38"/>
  <c r="M31" i="38"/>
  <c r="O19" i="38"/>
  <c r="O18" i="38"/>
  <c r="M18" i="38"/>
  <c r="K18" i="38"/>
  <c r="J18" i="38"/>
  <c r="I18" i="38"/>
  <c r="G18" i="38"/>
  <c r="O17" i="38"/>
  <c r="M17" i="38"/>
  <c r="K17" i="38"/>
  <c r="J17" i="38"/>
  <c r="I17" i="38"/>
  <c r="G17" i="38"/>
  <c r="O24" i="37"/>
  <c r="K24" i="37"/>
  <c r="J24" i="37"/>
  <c r="I24" i="37"/>
  <c r="G138" i="37"/>
  <c r="G24" i="37" s="1"/>
  <c r="O129" i="37"/>
  <c r="O23" i="37" s="1"/>
  <c r="M129" i="37"/>
  <c r="M23" i="37" s="1"/>
  <c r="K129" i="37"/>
  <c r="K23" i="37" s="1"/>
  <c r="I23" i="37"/>
  <c r="G23" i="37"/>
  <c r="O22" i="37"/>
  <c r="M22" i="37"/>
  <c r="K22" i="37"/>
  <c r="J22" i="37"/>
  <c r="I22" i="37"/>
  <c r="G22" i="37"/>
  <c r="O21" i="37"/>
  <c r="M21" i="37"/>
  <c r="K21" i="37"/>
  <c r="J21" i="37"/>
  <c r="I21" i="37"/>
  <c r="G21" i="37"/>
  <c r="O20" i="37"/>
  <c r="M20" i="37"/>
  <c r="K20" i="37"/>
  <c r="J20" i="37"/>
  <c r="G20" i="37"/>
  <c r="I19" i="37"/>
  <c r="G101" i="37"/>
  <c r="G19" i="37" s="1"/>
  <c r="I97" i="37"/>
  <c r="G97" i="37"/>
  <c r="P55" i="37"/>
  <c r="N48" i="37" s="1"/>
  <c r="O55" i="37"/>
  <c r="M29" i="37" s="1"/>
  <c r="N55" i="37"/>
  <c r="K29" i="37" s="1"/>
  <c r="M55" i="37"/>
  <c r="J29" i="37" s="1"/>
  <c r="L55" i="37"/>
  <c r="I29" i="37" s="1"/>
  <c r="K55" i="37"/>
  <c r="G29" i="37" s="1"/>
  <c r="M24" i="37"/>
  <c r="I20" i="37"/>
  <c r="O19" i="37"/>
  <c r="M19" i="37"/>
  <c r="J19" i="37"/>
  <c r="K18" i="37"/>
  <c r="J18" i="37"/>
  <c r="O118" i="36"/>
  <c r="M118" i="36"/>
  <c r="M20" i="36" s="1"/>
  <c r="K118" i="36"/>
  <c r="K20" i="36" s="1"/>
  <c r="J118" i="36"/>
  <c r="J20" i="36" s="1"/>
  <c r="I118" i="36"/>
  <c r="I20" i="36" s="1"/>
  <c r="G118" i="36"/>
  <c r="O112" i="36"/>
  <c r="O23" i="36" s="1"/>
  <c r="M112" i="36"/>
  <c r="M23" i="36" s="1"/>
  <c r="K112" i="36"/>
  <c r="K23" i="36" s="1"/>
  <c r="J112" i="36"/>
  <c r="J23" i="36" s="1"/>
  <c r="I112" i="36"/>
  <c r="I23" i="36" s="1"/>
  <c r="G112" i="36"/>
  <c r="G23" i="36" s="1"/>
  <c r="O108" i="36"/>
  <c r="O22" i="36" s="1"/>
  <c r="M108" i="36"/>
  <c r="M22" i="36" s="1"/>
  <c r="K108" i="36"/>
  <c r="K22" i="36" s="1"/>
  <c r="J108" i="36"/>
  <c r="I108" i="36"/>
  <c r="G108" i="36"/>
  <c r="O105" i="36"/>
  <c r="M105" i="36"/>
  <c r="K105" i="36"/>
  <c r="J105" i="36"/>
  <c r="I105" i="36"/>
  <c r="I21" i="36" s="1"/>
  <c r="G105" i="36"/>
  <c r="G21" i="36" s="1"/>
  <c r="O91" i="36"/>
  <c r="O19" i="36" s="1"/>
  <c r="M91" i="36"/>
  <c r="M19" i="36" s="1"/>
  <c r="K91" i="36"/>
  <c r="K19" i="36" s="1"/>
  <c r="J91" i="36"/>
  <c r="J87" i="36" s="1"/>
  <c r="J86" i="36" s="1"/>
  <c r="I91" i="36"/>
  <c r="I87" i="36" s="1"/>
  <c r="I86" i="36" s="1"/>
  <c r="G91" i="36"/>
  <c r="G19" i="36" s="1"/>
  <c r="O88" i="36"/>
  <c r="M88" i="36"/>
  <c r="K88" i="36"/>
  <c r="J88" i="36"/>
  <c r="I88" i="36"/>
  <c r="G88" i="36"/>
  <c r="G18" i="36" s="1"/>
  <c r="P53" i="36"/>
  <c r="O28" i="36" s="1"/>
  <c r="N46" i="36" s="1"/>
  <c r="O53" i="36"/>
  <c r="M28" i="36" s="1"/>
  <c r="K46" i="36" s="1"/>
  <c r="N53" i="36"/>
  <c r="K28" i="36" s="1"/>
  <c r="G46" i="36" s="1"/>
  <c r="M53" i="36"/>
  <c r="J28" i="36" s="1"/>
  <c r="L53" i="36"/>
  <c r="K53" i="36"/>
  <c r="O29" i="36"/>
  <c r="M29" i="36"/>
  <c r="K29" i="36"/>
  <c r="J29" i="36"/>
  <c r="I29" i="36"/>
  <c r="I28" i="36" s="1"/>
  <c r="G29" i="36"/>
  <c r="G28" i="36"/>
  <c r="J22" i="36"/>
  <c r="I22" i="36"/>
  <c r="G22" i="36"/>
  <c r="O21" i="36"/>
  <c r="M21" i="36"/>
  <c r="K21" i="36"/>
  <c r="J21" i="36"/>
  <c r="O20" i="36"/>
  <c r="G20" i="36"/>
  <c r="M18" i="36"/>
  <c r="K18" i="36"/>
  <c r="J18" i="36"/>
  <c r="I18" i="36"/>
  <c r="K29" i="38" l="1"/>
  <c r="M87" i="39"/>
  <c r="M86" i="39" s="1"/>
  <c r="G87" i="36"/>
  <c r="G86" i="36" s="1"/>
  <c r="K20" i="38"/>
  <c r="J87" i="39"/>
  <c r="J86" i="39" s="1"/>
  <c r="J34" i="39" s="1"/>
  <c r="I19" i="36"/>
  <c r="I17" i="36" s="1"/>
  <c r="I27" i="36" s="1"/>
  <c r="I36" i="36" s="1"/>
  <c r="J19" i="36"/>
  <c r="J17" i="36" s="1"/>
  <c r="J27" i="36" s="1"/>
  <c r="J36" i="36" s="1"/>
  <c r="K87" i="39"/>
  <c r="K86" i="39" s="1"/>
  <c r="K34" i="39" s="1"/>
  <c r="K17" i="36"/>
  <c r="K27" i="36" s="1"/>
  <c r="K36" i="36" s="1"/>
  <c r="G47" i="36" s="1"/>
  <c r="G87" i="39"/>
  <c r="G86" i="39" s="1"/>
  <c r="J17" i="39"/>
  <c r="J20" i="38"/>
  <c r="M87" i="36"/>
  <c r="M86" i="36" s="1"/>
  <c r="O87" i="36"/>
  <c r="O86" i="36" s="1"/>
  <c r="G29" i="38"/>
  <c r="O54" i="38"/>
  <c r="P54" i="38"/>
  <c r="K54" i="38"/>
  <c r="J111" i="38"/>
  <c r="J29" i="38"/>
  <c r="M20" i="38"/>
  <c r="M14" i="38" s="1"/>
  <c r="M35" i="38" s="1"/>
  <c r="K48" i="38" s="1"/>
  <c r="M29" i="38"/>
  <c r="K47" i="38" s="1"/>
  <c r="M111" i="38"/>
  <c r="M100" i="38" s="1"/>
  <c r="K15" i="38"/>
  <c r="K14" i="38" s="1"/>
  <c r="G20" i="38"/>
  <c r="G14" i="38" s="1"/>
  <c r="I20" i="38"/>
  <c r="G111" i="38"/>
  <c r="G100" i="38" s="1"/>
  <c r="I29" i="38"/>
  <c r="I111" i="38"/>
  <c r="I100" i="38" s="1"/>
  <c r="G48" i="37"/>
  <c r="O29" i="37"/>
  <c r="K48" i="37"/>
  <c r="J23" i="37"/>
  <c r="J96" i="37"/>
  <c r="M18" i="37"/>
  <c r="M17" i="37" s="1"/>
  <c r="M28" i="37" s="1"/>
  <c r="M37" i="37" s="1"/>
  <c r="K49" i="37" s="1"/>
  <c r="M96" i="37"/>
  <c r="K44" i="37" s="1"/>
  <c r="K43" i="37" s="1"/>
  <c r="O18" i="37"/>
  <c r="O96" i="37"/>
  <c r="N44" i="37" s="1"/>
  <c r="N43" i="37" s="1"/>
  <c r="G18" i="37"/>
  <c r="G96" i="37"/>
  <c r="I18" i="37"/>
  <c r="I17" i="37" s="1"/>
  <c r="I28" i="37" s="1"/>
  <c r="I37" i="37" s="1"/>
  <c r="I96" i="37"/>
  <c r="O17" i="37"/>
  <c r="O28" i="37" s="1"/>
  <c r="O37" i="37" s="1"/>
  <c r="N49" i="37" s="1"/>
  <c r="N47" i="37" s="1"/>
  <c r="K35" i="38"/>
  <c r="G48" i="38" s="1"/>
  <c r="N47" i="38"/>
  <c r="O14" i="38"/>
  <c r="O35" i="38" s="1"/>
  <c r="N48" i="38" s="1"/>
  <c r="G17" i="36"/>
  <c r="G27" i="36" s="1"/>
  <c r="G36" i="36" s="1"/>
  <c r="O17" i="39"/>
  <c r="K41" i="39"/>
  <c r="K40" i="39" s="1"/>
  <c r="K44" i="39" s="1"/>
  <c r="K46" i="39" s="1"/>
  <c r="M34" i="39"/>
  <c r="G47" i="38"/>
  <c r="G41" i="39"/>
  <c r="G40" i="39" s="1"/>
  <c r="G44" i="39" s="1"/>
  <c r="G46" i="39" s="1"/>
  <c r="I17" i="39"/>
  <c r="G45" i="36"/>
  <c r="G42" i="36" s="1"/>
  <c r="G41" i="36" s="1"/>
  <c r="M17" i="36"/>
  <c r="M27" i="36" s="1"/>
  <c r="M36" i="36" s="1"/>
  <c r="K47" i="36" s="1"/>
  <c r="K45" i="36" s="1"/>
  <c r="K42" i="36" s="1"/>
  <c r="K41" i="36" s="1"/>
  <c r="K17" i="39"/>
  <c r="I15" i="38"/>
  <c r="J15" i="38"/>
  <c r="J14" i="38" s="1"/>
  <c r="O111" i="38"/>
  <c r="O100" i="38" s="1"/>
  <c r="G20" i="39"/>
  <c r="G17" i="39" s="1"/>
  <c r="M22" i="39"/>
  <c r="M17" i="39" s="1"/>
  <c r="O18" i="36"/>
  <c r="O17" i="36" s="1"/>
  <c r="O27" i="36" s="1"/>
  <c r="O36" i="36" s="1"/>
  <c r="N47" i="36" s="1"/>
  <c r="N45" i="36" s="1"/>
  <c r="N42" i="36" s="1"/>
  <c r="N41" i="36" s="1"/>
  <c r="J100" i="38"/>
  <c r="I87" i="39"/>
  <c r="I86" i="39" s="1"/>
  <c r="K87" i="36"/>
  <c r="K86" i="36" s="1"/>
  <c r="O87" i="39"/>
  <c r="O86" i="39" s="1"/>
  <c r="G35" i="38" l="1"/>
  <c r="G26" i="38" s="1"/>
  <c r="K47" i="37"/>
  <c r="G17" i="37"/>
  <c r="G28" i="37" s="1"/>
  <c r="G37" i="37" s="1"/>
  <c r="J17" i="37"/>
  <c r="J28" i="37" s="1"/>
  <c r="J37" i="37" s="1"/>
  <c r="J35" i="38"/>
  <c r="J26" i="38" s="1"/>
  <c r="M26" i="38"/>
  <c r="G46" i="38"/>
  <c r="G42" i="38" s="1"/>
  <c r="G41" i="38" s="1"/>
  <c r="K26" i="38"/>
  <c r="I14" i="38"/>
  <c r="I35" i="38" s="1"/>
  <c r="I26" i="38" s="1"/>
  <c r="K46" i="38"/>
  <c r="K42" i="38" s="1"/>
  <c r="K41" i="38" s="1"/>
  <c r="O26" i="38"/>
  <c r="N41" i="39"/>
  <c r="N40" i="39" s="1"/>
  <c r="N44" i="39" s="1"/>
  <c r="N46" i="39" s="1"/>
  <c r="O34" i="39"/>
  <c r="N46" i="38"/>
  <c r="N42" i="38" s="1"/>
  <c r="N41" i="38" s="1"/>
  <c r="G15" i="35" l="1"/>
  <c r="I15" i="35"/>
  <c r="J15" i="35"/>
  <c r="K15" i="35"/>
  <c r="M15" i="35"/>
  <c r="O15" i="35"/>
  <c r="G16" i="35"/>
  <c r="I16" i="35"/>
  <c r="J16" i="35"/>
  <c r="K16" i="35"/>
  <c r="M16" i="35"/>
  <c r="O16" i="35"/>
  <c r="N41" i="35" s="1"/>
  <c r="G18" i="35"/>
  <c r="I18" i="35"/>
  <c r="J18" i="35"/>
  <c r="K18" i="35"/>
  <c r="M18" i="35"/>
  <c r="O18" i="35"/>
  <c r="G42" i="35"/>
  <c r="K42" i="35"/>
  <c r="N42" i="35"/>
  <c r="K29" i="35"/>
  <c r="M29" i="35"/>
  <c r="O29" i="35"/>
  <c r="O31" i="35"/>
  <c r="J32" i="35"/>
  <c r="K54" i="35"/>
  <c r="G27" i="35" s="1"/>
  <c r="L54" i="35"/>
  <c r="I27" i="35" s="1"/>
  <c r="M54" i="35"/>
  <c r="J27" i="35" s="1"/>
  <c r="N54" i="35"/>
  <c r="K27" i="35" s="1"/>
  <c r="O54" i="35"/>
  <c r="M27" i="35" s="1"/>
  <c r="P54" i="35"/>
  <c r="O27" i="35" s="1"/>
  <c r="K28" i="35"/>
  <c r="M28" i="35"/>
  <c r="K56" i="35"/>
  <c r="G29" i="35" s="1"/>
  <c r="L56" i="35"/>
  <c r="I29" i="35" s="1"/>
  <c r="K57" i="35"/>
  <c r="G30" i="35" s="1"/>
  <c r="L57" i="35"/>
  <c r="I30" i="35" s="1"/>
  <c r="M57" i="35"/>
  <c r="J30" i="35" s="1"/>
  <c r="N57" i="35"/>
  <c r="K30" i="35" s="1"/>
  <c r="O57" i="35"/>
  <c r="M30" i="35" s="1"/>
  <c r="P57" i="35"/>
  <c r="O30" i="35" s="1"/>
  <c r="K58" i="35"/>
  <c r="G31" i="35" s="1"/>
  <c r="L58" i="35"/>
  <c r="I31" i="35" s="1"/>
  <c r="M58" i="35"/>
  <c r="J31" i="35" s="1"/>
  <c r="N58" i="35"/>
  <c r="K31" i="35" s="1"/>
  <c r="O58" i="35"/>
  <c r="P58" i="35"/>
  <c r="M31" i="35" s="1"/>
  <c r="K59" i="35"/>
  <c r="G32" i="35" s="1"/>
  <c r="L59" i="35"/>
  <c r="I32" i="35" s="1"/>
  <c r="M59" i="35"/>
  <c r="N59" i="35"/>
  <c r="K32" i="35" s="1"/>
  <c r="O59" i="35"/>
  <c r="M32" i="35" s="1"/>
  <c r="P59" i="35"/>
  <c r="O32" i="35" s="1"/>
  <c r="K60" i="35"/>
  <c r="G33" i="35" s="1"/>
  <c r="L60" i="35"/>
  <c r="I33" i="35" s="1"/>
  <c r="M60" i="35"/>
  <c r="J33" i="35" s="1"/>
  <c r="N60" i="35"/>
  <c r="K33" i="35" s="1"/>
  <c r="O60" i="35"/>
  <c r="M33" i="35" s="1"/>
  <c r="P60" i="35"/>
  <c r="O33" i="35" s="1"/>
  <c r="K62" i="35"/>
  <c r="L62" i="35"/>
  <c r="M62" i="35"/>
  <c r="N62" i="35"/>
  <c r="O62" i="35"/>
  <c r="P62" i="35"/>
  <c r="K78" i="35"/>
  <c r="L78" i="35"/>
  <c r="M78" i="35"/>
  <c r="N78" i="35"/>
  <c r="O78" i="35"/>
  <c r="P78" i="35"/>
  <c r="K81" i="35"/>
  <c r="L81" i="35"/>
  <c r="M81" i="35"/>
  <c r="N81" i="35"/>
  <c r="O81" i="35"/>
  <c r="P81" i="35"/>
  <c r="K87" i="35"/>
  <c r="L87" i="35"/>
  <c r="M87" i="35"/>
  <c r="N87" i="35"/>
  <c r="O87" i="35"/>
  <c r="P87" i="35"/>
  <c r="K89" i="35"/>
  <c r="L89" i="35"/>
  <c r="M89" i="35"/>
  <c r="N89" i="35"/>
  <c r="O89" i="35"/>
  <c r="P89" i="35"/>
  <c r="K91" i="35"/>
  <c r="L91" i="35"/>
  <c r="M91" i="35"/>
  <c r="N91" i="35"/>
  <c r="O91" i="35"/>
  <c r="P91" i="35"/>
  <c r="G136" i="35"/>
  <c r="I136" i="35"/>
  <c r="J136" i="35"/>
  <c r="K136" i="35"/>
  <c r="G46" i="35" s="1"/>
  <c r="M136" i="35"/>
  <c r="K46" i="35" s="1"/>
  <c r="O136" i="35"/>
  <c r="N46" i="35" s="1"/>
  <c r="G140" i="35"/>
  <c r="J140" i="35"/>
  <c r="I144" i="35"/>
  <c r="I140" i="35" s="1"/>
  <c r="J144" i="35"/>
  <c r="K144" i="35"/>
  <c r="M144" i="35"/>
  <c r="O144" i="35"/>
  <c r="I147" i="35"/>
  <c r="J147" i="35"/>
  <c r="K147" i="35"/>
  <c r="M147" i="35"/>
  <c r="O147" i="35"/>
  <c r="I150" i="35"/>
  <c r="J150" i="35"/>
  <c r="K150" i="35"/>
  <c r="M150" i="35"/>
  <c r="O150" i="35"/>
  <c r="J153" i="35"/>
  <c r="K153" i="35"/>
  <c r="M153" i="35"/>
  <c r="O153" i="35"/>
  <c r="J156" i="35"/>
  <c r="K156" i="35"/>
  <c r="M156" i="35"/>
  <c r="O156" i="35"/>
  <c r="G127" i="35" l="1"/>
  <c r="K14" i="35"/>
  <c r="K53" i="35"/>
  <c r="J127" i="35"/>
  <c r="I127" i="35"/>
  <c r="K41" i="35"/>
  <c r="N47" i="35"/>
  <c r="N45" i="35" s="1"/>
  <c r="O127" i="35"/>
  <c r="K47" i="35"/>
  <c r="K45" i="35" s="1"/>
  <c r="M127" i="35"/>
  <c r="K127" i="35"/>
  <c r="M26" i="35"/>
  <c r="M53" i="35"/>
  <c r="L53" i="35"/>
  <c r="G41" i="35"/>
  <c r="G40" i="35" s="1"/>
  <c r="M14" i="35"/>
  <c r="J14" i="35"/>
  <c r="G47" i="35"/>
  <c r="G45" i="35" s="1"/>
  <c r="P53" i="35"/>
  <c r="I14" i="35"/>
  <c r="K26" i="35"/>
  <c r="N53" i="35"/>
  <c r="G14" i="35"/>
  <c r="N40" i="35"/>
  <c r="K40" i="35"/>
  <c r="O28" i="35"/>
  <c r="O26" i="35" s="1"/>
  <c r="J28" i="35"/>
  <c r="J26" i="35" s="1"/>
  <c r="I28" i="35"/>
  <c r="I26" i="35" s="1"/>
  <c r="G28" i="35"/>
  <c r="G26" i="35" s="1"/>
  <c r="O14" i="35"/>
  <c r="O53" i="35"/>
  <c r="M23" i="35" l="1"/>
  <c r="I23" i="35"/>
  <c r="J23" i="35"/>
  <c r="K23" i="35"/>
  <c r="O23" i="35"/>
  <c r="G23" i="35"/>
  <c r="M169" i="16" l="1"/>
  <c r="O169" i="16"/>
  <c r="M171" i="16"/>
  <c r="O171" i="16"/>
  <c r="K171" i="16"/>
  <c r="K169" i="16"/>
  <c r="J171" i="16"/>
  <c r="J169" i="16"/>
  <c r="I171" i="16"/>
  <c r="I169" i="16"/>
  <c r="G171" i="16"/>
  <c r="G169" i="16"/>
  <c r="G168" i="16" s="1"/>
  <c r="I168" i="16" l="1"/>
  <c r="K168" i="16"/>
  <c r="J168" i="16"/>
  <c r="O168" i="16"/>
  <c r="M168" i="16"/>
  <c r="L55" i="19" l="1"/>
  <c r="M55" i="19"/>
  <c r="N55" i="19"/>
  <c r="O55" i="19"/>
  <c r="P55" i="19"/>
  <c r="K55" i="19"/>
  <c r="L56" i="22"/>
  <c r="M56" i="22"/>
  <c r="N56" i="22"/>
  <c r="O56" i="22"/>
  <c r="M28" i="22" s="1"/>
  <c r="P56" i="22"/>
  <c r="O28" i="22" s="1"/>
  <c r="K56" i="22"/>
  <c r="G29" i="22"/>
  <c r="L57" i="22"/>
  <c r="I29" i="22" s="1"/>
  <c r="M57" i="22"/>
  <c r="J29" i="22" s="1"/>
  <c r="N57" i="22"/>
  <c r="K29" i="22" s="1"/>
  <c r="O57" i="22"/>
  <c r="M29" i="22" s="1"/>
  <c r="P57" i="22"/>
  <c r="O29" i="22" s="1"/>
  <c r="K57" i="22"/>
  <c r="L60" i="22"/>
  <c r="M60" i="22"/>
  <c r="N60" i="22"/>
  <c r="O60" i="22"/>
  <c r="P60" i="22"/>
  <c r="K60" i="22"/>
  <c r="L58" i="22"/>
  <c r="M58" i="22"/>
  <c r="N58" i="22"/>
  <c r="O58" i="22"/>
  <c r="P58" i="22"/>
  <c r="K58" i="22"/>
  <c r="K28" i="22" l="1"/>
  <c r="K75" i="22" l="1"/>
  <c r="M75" i="22"/>
  <c r="N75" i="22"/>
  <c r="O75" i="22"/>
  <c r="P75" i="22"/>
  <c r="L75" i="22"/>
  <c r="L55" i="22"/>
  <c r="I23" i="22" s="1"/>
  <c r="M55" i="22"/>
  <c r="J23" i="22" s="1"/>
  <c r="N55" i="22"/>
  <c r="K23" i="22" s="1"/>
  <c r="O55" i="22"/>
  <c r="M23" i="22" s="1"/>
  <c r="P55" i="22"/>
  <c r="O23" i="22" s="1"/>
  <c r="K55" i="22"/>
  <c r="G23" i="22" s="1"/>
  <c r="L71" i="22"/>
  <c r="M71" i="22"/>
  <c r="N71" i="22"/>
  <c r="O71" i="22"/>
  <c r="P71" i="22"/>
  <c r="K71" i="22"/>
  <c r="M126" i="22" l="1"/>
  <c r="O126" i="22"/>
  <c r="K126" i="22"/>
  <c r="G126" i="22"/>
  <c r="M138" i="22"/>
  <c r="O138" i="22"/>
  <c r="K138" i="22"/>
  <c r="G138" i="22"/>
  <c r="M114" i="22" l="1"/>
  <c r="O114" i="22"/>
  <c r="K114" i="22"/>
  <c r="J114" i="22"/>
  <c r="I114" i="22"/>
  <c r="K47" i="21"/>
  <c r="G23" i="21" s="1"/>
  <c r="M47" i="21"/>
  <c r="J23" i="21" s="1"/>
  <c r="N47" i="21"/>
  <c r="K23" i="21" s="1"/>
  <c r="O47" i="21"/>
  <c r="M23" i="21" s="1"/>
  <c r="P47" i="21"/>
  <c r="O23" i="21" s="1"/>
  <c r="L47" i="21"/>
  <c r="I23" i="21" s="1"/>
  <c r="M75" i="21"/>
  <c r="O75" i="21"/>
  <c r="K75" i="21"/>
  <c r="J75" i="21"/>
  <c r="I75" i="21"/>
  <c r="G75" i="21"/>
  <c r="M15" i="19" l="1"/>
  <c r="O15" i="19"/>
  <c r="K15" i="19"/>
  <c r="J15" i="19"/>
  <c r="I15" i="19"/>
  <c r="G15" i="19"/>
  <c r="M91" i="19"/>
  <c r="O91" i="19"/>
  <c r="K91" i="19"/>
  <c r="I91" i="19"/>
  <c r="J91" i="19"/>
  <c r="K205" i="16" l="1"/>
  <c r="M205" i="16" s="1"/>
  <c r="L203" i="16"/>
  <c r="K203" i="16"/>
  <c r="I203" i="16"/>
  <c r="I204" i="16" s="1"/>
  <c r="K204" i="16" s="1"/>
  <c r="M204" i="16" s="1"/>
  <c r="K202" i="16"/>
  <c r="L202" i="16" s="1"/>
  <c r="I201" i="16"/>
  <c r="K201" i="16" s="1"/>
  <c r="M201" i="16" s="1"/>
  <c r="K200" i="16"/>
  <c r="K199" i="16"/>
  <c r="M199" i="16" s="1"/>
  <c r="K198" i="16"/>
  <c r="M198" i="16" s="1"/>
  <c r="L197" i="16"/>
  <c r="K197" i="16"/>
  <c r="I197" i="16"/>
  <c r="I196" i="16"/>
  <c r="K196" i="16" s="1"/>
  <c r="M196" i="16" s="1"/>
  <c r="I195" i="16"/>
  <c r="K195" i="16" s="1"/>
  <c r="M195" i="16" s="1"/>
  <c r="L194" i="16"/>
  <c r="K194" i="16"/>
  <c r="I194" i="16"/>
  <c r="I193" i="16"/>
  <c r="K193" i="16" s="1"/>
  <c r="M193" i="16" s="1"/>
  <c r="N193" i="16" s="1"/>
  <c r="I192" i="16"/>
  <c r="K192" i="16" s="1"/>
  <c r="M192" i="16" s="1"/>
  <c r="L191" i="16"/>
  <c r="K191" i="16"/>
  <c r="I191" i="16"/>
  <c r="I190" i="16"/>
  <c r="K190" i="16" s="1"/>
  <c r="M190" i="16" s="1"/>
  <c r="P189" i="16"/>
  <c r="P188" i="16" s="1"/>
  <c r="O189" i="16"/>
  <c r="N189" i="16"/>
  <c r="K189" i="16"/>
  <c r="L189" i="16" s="1"/>
  <c r="L188" i="16" s="1"/>
  <c r="K188" i="16"/>
  <c r="I188" i="16"/>
  <c r="I187" i="16"/>
  <c r="K187" i="16" s="1"/>
  <c r="P186" i="16"/>
  <c r="P185" i="16" s="1"/>
  <c r="O186" i="16"/>
  <c r="O185" i="16" s="1"/>
  <c r="N186" i="16"/>
  <c r="N185" i="16" s="1"/>
  <c r="K186" i="16"/>
  <c r="M186" i="16" s="1"/>
  <c r="K185" i="16"/>
  <c r="I185" i="16"/>
  <c r="K183" i="16" l="1"/>
  <c r="K184" i="16"/>
  <c r="L187" i="16"/>
  <c r="L185" i="16" s="1"/>
  <c r="M194" i="16"/>
  <c r="P195" i="16"/>
  <c r="P194" i="16" s="1"/>
  <c r="O195" i="16"/>
  <c r="N196" i="16"/>
  <c r="N194" i="16" s="1"/>
  <c r="O196" i="16"/>
  <c r="N198" i="16"/>
  <c r="M197" i="16"/>
  <c r="O190" i="16"/>
  <c r="O188" i="16" s="1"/>
  <c r="N190" i="16"/>
  <c r="N188" i="16" s="1"/>
  <c r="N201" i="16"/>
  <c r="N200" i="16" s="1"/>
  <c r="L200" i="16"/>
  <c r="M202" i="16"/>
  <c r="M200" i="16" s="1"/>
  <c r="N204" i="16"/>
  <c r="N203" i="16" s="1"/>
  <c r="M203" i="16"/>
  <c r="M191" i="16"/>
  <c r="P192" i="16"/>
  <c r="P191" i="16" s="1"/>
  <c r="O192" i="16"/>
  <c r="O191" i="16" s="1"/>
  <c r="N192" i="16"/>
  <c r="N191" i="16" s="1"/>
  <c r="M189" i="16"/>
  <c r="M188" i="16" s="1"/>
  <c r="K182" i="16" l="1"/>
  <c r="O194" i="16"/>
  <c r="M187" i="16"/>
  <c r="M185" i="16" s="1"/>
  <c r="M72" i="16" l="1"/>
  <c r="L72" i="16"/>
  <c r="G155" i="16" l="1"/>
  <c r="I155" i="16"/>
  <c r="G138" i="16"/>
  <c r="G161" i="16"/>
  <c r="M16" i="15"/>
  <c r="M14" i="15" s="1"/>
  <c r="M28" i="15" s="1"/>
  <c r="O16" i="15"/>
  <c r="O14" i="15" s="1"/>
  <c r="O28" i="15" s="1"/>
  <c r="K16" i="15"/>
  <c r="K14" i="15" s="1"/>
  <c r="K28" i="15" s="1"/>
  <c r="J16" i="15"/>
  <c r="I16" i="15"/>
  <c r="G16" i="15"/>
  <c r="M82" i="15"/>
  <c r="M81" i="15" s="1"/>
  <c r="O82" i="15"/>
  <c r="O81" i="15" s="1"/>
  <c r="K82" i="15"/>
  <c r="K81" i="15" s="1"/>
  <c r="J82" i="15"/>
  <c r="J81" i="15" s="1"/>
  <c r="I82" i="15"/>
  <c r="I81" i="15" s="1"/>
  <c r="G82" i="15"/>
  <c r="G81" i="15" s="1"/>
  <c r="M61" i="16"/>
  <c r="J32" i="16" s="1"/>
  <c r="N61" i="16"/>
  <c r="K32" i="16" s="1"/>
  <c r="O61" i="16"/>
  <c r="M32" i="16" s="1"/>
  <c r="P61" i="16"/>
  <c r="O32" i="16" s="1"/>
  <c r="L61" i="16"/>
  <c r="I32" i="16" s="1"/>
  <c r="K61" i="16"/>
  <c r="G32" i="16" s="1"/>
  <c r="N72" i="16"/>
  <c r="O72" i="16"/>
  <c r="P72" i="16"/>
  <c r="K72" i="16"/>
  <c r="I73" i="13"/>
  <c r="J73" i="13"/>
  <c r="G15" i="11"/>
  <c r="I15" i="11"/>
  <c r="J15" i="11"/>
  <c r="K15" i="11"/>
  <c r="M15" i="11"/>
  <c r="O15" i="11"/>
  <c r="M68" i="11"/>
  <c r="O68" i="11"/>
  <c r="K68" i="11"/>
  <c r="J68" i="11"/>
  <c r="I68" i="11"/>
  <c r="G41" i="22" l="1"/>
  <c r="K41" i="22"/>
  <c r="K66" i="22" l="1"/>
  <c r="L61" i="22" l="1"/>
  <c r="M61" i="22"/>
  <c r="N61" i="22"/>
  <c r="O61" i="22"/>
  <c r="P61" i="22"/>
  <c r="K61" i="22"/>
  <c r="K31" i="22"/>
  <c r="M31" i="22"/>
  <c r="O31" i="22"/>
  <c r="L59" i="22"/>
  <c r="M59" i="22"/>
  <c r="N59" i="22"/>
  <c r="O59" i="22"/>
  <c r="P59" i="22"/>
  <c r="K59" i="22"/>
  <c r="L66" i="22"/>
  <c r="M66" i="22"/>
  <c r="N66" i="22"/>
  <c r="O66" i="22"/>
  <c r="P66" i="22"/>
  <c r="L62" i="22"/>
  <c r="M62" i="22"/>
  <c r="N62" i="22"/>
  <c r="O62" i="22"/>
  <c r="P62" i="22"/>
  <c r="K62" i="22"/>
  <c r="N183" i="16" l="1"/>
  <c r="O183" i="16"/>
  <c r="P183" i="16"/>
  <c r="N184" i="16"/>
  <c r="O184" i="16"/>
  <c r="P184" i="16"/>
  <c r="L184" i="16"/>
  <c r="L183" i="16"/>
  <c r="I184" i="16"/>
  <c r="L182" i="16" l="1"/>
  <c r="I183" i="16"/>
  <c r="I182" i="16" s="1"/>
  <c r="M183" i="16"/>
  <c r="N182" i="16"/>
  <c r="M184" i="16"/>
  <c r="P182" i="16"/>
  <c r="O182" i="16"/>
  <c r="O74" i="17"/>
  <c r="O27" i="17" s="1"/>
  <c r="M74" i="17"/>
  <c r="M27" i="17" s="1"/>
  <c r="K74" i="17"/>
  <c r="K73" i="17" s="1"/>
  <c r="K33" i="17" s="1"/>
  <c r="K34" i="17" s="1"/>
  <c r="J74" i="17"/>
  <c r="J27" i="17" s="1"/>
  <c r="J20" i="17" s="1"/>
  <c r="I74" i="17"/>
  <c r="I73" i="17" s="1"/>
  <c r="G74" i="17"/>
  <c r="G27" i="17" s="1"/>
  <c r="G20" i="17" s="1"/>
  <c r="G73" i="17"/>
  <c r="N39" i="17"/>
  <c r="K39" i="17"/>
  <c r="G39" i="17"/>
  <c r="O16" i="17"/>
  <c r="M16" i="17"/>
  <c r="K16" i="17"/>
  <c r="J16" i="17"/>
  <c r="I16" i="17"/>
  <c r="G16" i="17"/>
  <c r="O15" i="17"/>
  <c r="M15" i="17"/>
  <c r="K15" i="17"/>
  <c r="K14" i="17" s="1"/>
  <c r="J15" i="17"/>
  <c r="I15" i="17"/>
  <c r="G15" i="17"/>
  <c r="O14" i="17"/>
  <c r="O17" i="15"/>
  <c r="M17" i="15"/>
  <c r="K17" i="15"/>
  <c r="J17" i="15"/>
  <c r="I17" i="15"/>
  <c r="I14" i="15" s="1"/>
  <c r="I28" i="15" s="1"/>
  <c r="G17" i="15"/>
  <c r="G14" i="15" s="1"/>
  <c r="G28" i="15" s="1"/>
  <c r="O21" i="15"/>
  <c r="M21" i="15"/>
  <c r="K21" i="15"/>
  <c r="O76" i="14"/>
  <c r="R68" i="14" s="1"/>
  <c r="M76" i="14"/>
  <c r="K76" i="14"/>
  <c r="J76" i="14"/>
  <c r="I76" i="14"/>
  <c r="G76" i="14"/>
  <c r="I16" i="14"/>
  <c r="G16" i="14"/>
  <c r="O15" i="14"/>
  <c r="O14" i="14" s="1"/>
  <c r="O27" i="14" s="1"/>
  <c r="M15" i="14"/>
  <c r="M14" i="14" s="1"/>
  <c r="M27" i="14" s="1"/>
  <c r="K15" i="14"/>
  <c r="K14" i="14" s="1"/>
  <c r="K27" i="14" s="1"/>
  <c r="J15" i="14"/>
  <c r="J14" i="14" s="1"/>
  <c r="J27" i="14" s="1"/>
  <c r="J20" i="14" s="1"/>
  <c r="I15" i="14"/>
  <c r="G15" i="14"/>
  <c r="O73" i="13"/>
  <c r="M73" i="13"/>
  <c r="K73" i="13"/>
  <c r="G73" i="13"/>
  <c r="O16" i="13"/>
  <c r="M16" i="13"/>
  <c r="K16" i="13"/>
  <c r="J16" i="13"/>
  <c r="I16" i="13"/>
  <c r="I14" i="13" s="1"/>
  <c r="I27" i="13" s="1"/>
  <c r="I20" i="13" s="1"/>
  <c r="G16" i="13"/>
  <c r="O15" i="13"/>
  <c r="M15" i="13"/>
  <c r="K15" i="13"/>
  <c r="J15" i="13"/>
  <c r="I15" i="13"/>
  <c r="G15" i="13"/>
  <c r="O67" i="11"/>
  <c r="N35" i="11"/>
  <c r="N33" i="11" s="1"/>
  <c r="N30" i="11" s="1"/>
  <c r="N29" i="11" s="1"/>
  <c r="K35" i="11"/>
  <c r="K33" i="11" s="1"/>
  <c r="K30" i="11" s="1"/>
  <c r="K29" i="11" s="1"/>
  <c r="G35" i="11"/>
  <c r="G33" i="11" s="1"/>
  <c r="G30" i="11" s="1"/>
  <c r="G29" i="11" s="1"/>
  <c r="G68" i="11"/>
  <c r="G67" i="11" s="1"/>
  <c r="I67" i="11"/>
  <c r="N34" i="11"/>
  <c r="K34" i="11"/>
  <c r="G34" i="11"/>
  <c r="O23" i="11"/>
  <c r="M23" i="11"/>
  <c r="K23" i="11"/>
  <c r="J23" i="11"/>
  <c r="I23" i="11"/>
  <c r="O16" i="11"/>
  <c r="M16" i="11"/>
  <c r="K16" i="11"/>
  <c r="J16" i="11"/>
  <c r="I16" i="11"/>
  <c r="G16" i="11"/>
  <c r="O67" i="9"/>
  <c r="O15" i="9" s="1"/>
  <c r="O14" i="9" s="1"/>
  <c r="O24" i="9" s="1"/>
  <c r="O19" i="9" s="1"/>
  <c r="M67" i="9"/>
  <c r="M15" i="9" s="1"/>
  <c r="M14" i="9" s="1"/>
  <c r="M24" i="9" s="1"/>
  <c r="M19" i="9" s="1"/>
  <c r="K67" i="9"/>
  <c r="K15" i="9" s="1"/>
  <c r="K14" i="9" s="1"/>
  <c r="K24" i="9" s="1"/>
  <c r="K19" i="9" s="1"/>
  <c r="J67" i="9"/>
  <c r="J66" i="9" s="1"/>
  <c r="G35" i="9" s="1"/>
  <c r="G33" i="9" s="1"/>
  <c r="G30" i="9" s="1"/>
  <c r="G29" i="9" s="1"/>
  <c r="I67" i="9"/>
  <c r="I66" i="9" s="1"/>
  <c r="G67" i="9"/>
  <c r="G66" i="9" s="1"/>
  <c r="K66" i="9"/>
  <c r="K35" i="9" s="1"/>
  <c r="K33" i="9" s="1"/>
  <c r="K30" i="9" s="1"/>
  <c r="K29" i="9" s="1"/>
  <c r="J15" i="9"/>
  <c r="I15" i="9"/>
  <c r="G15" i="9"/>
  <c r="G14" i="9" s="1"/>
  <c r="G24" i="9" s="1"/>
  <c r="G19" i="9" s="1"/>
  <c r="J14" i="9"/>
  <c r="J24" i="9" s="1"/>
  <c r="J19" i="9" s="1"/>
  <c r="I14" i="9"/>
  <c r="I24" i="9" s="1"/>
  <c r="I19" i="9" s="1"/>
  <c r="O14" i="13" l="1"/>
  <c r="O27" i="13" s="1"/>
  <c r="G14" i="13"/>
  <c r="G27" i="13" s="1"/>
  <c r="G20" i="13" s="1"/>
  <c r="J14" i="13"/>
  <c r="J27" i="13" s="1"/>
  <c r="J20" i="13" s="1"/>
  <c r="M66" i="9"/>
  <c r="N35" i="9" s="1"/>
  <c r="N33" i="9" s="1"/>
  <c r="N30" i="9" s="1"/>
  <c r="N29" i="9" s="1"/>
  <c r="J14" i="15"/>
  <c r="J28" i="15" s="1"/>
  <c r="J21" i="15" s="1"/>
  <c r="O66" i="9"/>
  <c r="G14" i="14"/>
  <c r="G27" i="14" s="1"/>
  <c r="G20" i="14" s="1"/>
  <c r="K14" i="13"/>
  <c r="K27" i="13" s="1"/>
  <c r="K20" i="13" s="1"/>
  <c r="M14" i="13"/>
  <c r="M27" i="13" s="1"/>
  <c r="G14" i="17"/>
  <c r="M14" i="17"/>
  <c r="J73" i="17"/>
  <c r="G33" i="17" s="1"/>
  <c r="G34" i="17" s="1"/>
  <c r="O73" i="17"/>
  <c r="J14" i="17"/>
  <c r="M182" i="16"/>
  <c r="G14" i="11"/>
  <c r="G24" i="11" s="1"/>
  <c r="G20" i="11" s="1"/>
  <c r="M14" i="11"/>
  <c r="M24" i="11" s="1"/>
  <c r="M20" i="11" s="1"/>
  <c r="K14" i="11"/>
  <c r="K24" i="11" s="1"/>
  <c r="K20" i="11" s="1"/>
  <c r="I14" i="11"/>
  <c r="I24" i="11" s="1"/>
  <c r="I20" i="11" s="1"/>
  <c r="O14" i="11"/>
  <c r="O24" i="11" s="1"/>
  <c r="O20" i="11" s="1"/>
  <c r="J14" i="11"/>
  <c r="J24" i="11" s="1"/>
  <c r="J20" i="11" s="1"/>
  <c r="I14" i="17"/>
  <c r="I21" i="15"/>
  <c r="G21" i="15"/>
  <c r="I14" i="14"/>
  <c r="I27" i="14" s="1"/>
  <c r="I20" i="14" s="1"/>
  <c r="J67" i="11"/>
  <c r="K67" i="11"/>
  <c r="M67" i="11"/>
  <c r="K27" i="17"/>
  <c r="G40" i="17" s="1"/>
  <c r="G38" i="17" s="1"/>
  <c r="N40" i="17"/>
  <c r="N38" i="17" s="1"/>
  <c r="O20" i="17"/>
  <c r="I27" i="17"/>
  <c r="I20" i="17" s="1"/>
  <c r="M73" i="17"/>
  <c r="N33" i="17" s="1"/>
  <c r="N34" i="17" s="1"/>
  <c r="M20" i="17"/>
  <c r="K40" i="17"/>
  <c r="K38" i="17" s="1"/>
  <c r="N41" i="15"/>
  <c r="K41" i="15"/>
  <c r="K41" i="14"/>
  <c r="K39" i="14" s="1"/>
  <c r="K34" i="14" s="1"/>
  <c r="K33" i="14" s="1"/>
  <c r="M20" i="14"/>
  <c r="G41" i="14"/>
  <c r="G39" i="14" s="1"/>
  <c r="G34" i="14" s="1"/>
  <c r="G33" i="14" s="1"/>
  <c r="K20" i="14"/>
  <c r="N41" i="14"/>
  <c r="N39" i="14" s="1"/>
  <c r="N34" i="14" s="1"/>
  <c r="N33" i="14" s="1"/>
  <c r="O20" i="14"/>
  <c r="K41" i="13"/>
  <c r="K39" i="13" s="1"/>
  <c r="K34" i="13" s="1"/>
  <c r="K33" i="13" s="1"/>
  <c r="M20" i="13"/>
  <c r="G41" i="13"/>
  <c r="G39" i="13" s="1"/>
  <c r="G34" i="13" s="1"/>
  <c r="G33" i="13" s="1"/>
  <c r="N41" i="13"/>
  <c r="N39" i="13" s="1"/>
  <c r="N34" i="13" s="1"/>
  <c r="N33" i="13" s="1"/>
  <c r="O20" i="13"/>
  <c r="G41" i="15" l="1"/>
  <c r="N39" i="15"/>
  <c r="N35" i="15" s="1"/>
  <c r="N34" i="15" s="1"/>
  <c r="K39" i="15"/>
  <c r="K35" i="15" s="1"/>
  <c r="K34" i="15" s="1"/>
  <c r="G39" i="15"/>
  <c r="G35" i="15" s="1"/>
  <c r="G34" i="15" s="1"/>
  <c r="K20" i="17"/>
  <c r="P180" i="16"/>
  <c r="O100" i="19" l="1"/>
  <c r="M100" i="19"/>
  <c r="M99" i="19" s="1"/>
  <c r="K100" i="19"/>
  <c r="J100" i="19"/>
  <c r="J99" i="19" s="1"/>
  <c r="I100" i="19"/>
  <c r="I99" i="19" s="1"/>
  <c r="O99" i="19"/>
  <c r="K99" i="19"/>
  <c r="G99" i="19"/>
  <c r="O96" i="19"/>
  <c r="O95" i="19" s="1"/>
  <c r="M96" i="19"/>
  <c r="M95" i="19" s="1"/>
  <c r="M90" i="19" s="1"/>
  <c r="K96" i="19"/>
  <c r="K95" i="19" s="1"/>
  <c r="K90" i="19" s="1"/>
  <c r="J96" i="19"/>
  <c r="J17" i="19" s="1"/>
  <c r="I96" i="19"/>
  <c r="G96" i="19"/>
  <c r="O28" i="19"/>
  <c r="N42" i="19" s="1"/>
  <c r="M28" i="19"/>
  <c r="K42" i="19" s="1"/>
  <c r="K28" i="19"/>
  <c r="G42" i="19" s="1"/>
  <c r="J28" i="19"/>
  <c r="I28" i="19"/>
  <c r="G91" i="19"/>
  <c r="P61" i="19"/>
  <c r="O61" i="19"/>
  <c r="N61" i="19"/>
  <c r="M61" i="19"/>
  <c r="P54" i="19"/>
  <c r="O54" i="19"/>
  <c r="N54" i="19"/>
  <c r="M54" i="19"/>
  <c r="L54" i="19"/>
  <c r="K54" i="19"/>
  <c r="P53" i="19"/>
  <c r="O53" i="19"/>
  <c r="N53" i="19"/>
  <c r="M53" i="19"/>
  <c r="L53" i="19"/>
  <c r="K53" i="19"/>
  <c r="P52" i="19"/>
  <c r="O52" i="19"/>
  <c r="N52" i="19"/>
  <c r="M52" i="19"/>
  <c r="L52" i="19"/>
  <c r="K52" i="19"/>
  <c r="P51" i="19"/>
  <c r="O51" i="19"/>
  <c r="N51" i="19"/>
  <c r="M51" i="19"/>
  <c r="L51" i="19"/>
  <c r="K51" i="19"/>
  <c r="P50" i="19"/>
  <c r="O50" i="19"/>
  <c r="N50" i="19"/>
  <c r="M50" i="19"/>
  <c r="L50" i="19"/>
  <c r="K50" i="19"/>
  <c r="P49" i="19"/>
  <c r="O49" i="19"/>
  <c r="N49" i="19"/>
  <c r="M49" i="19"/>
  <c r="L49" i="19"/>
  <c r="K49" i="19"/>
  <c r="O16" i="19"/>
  <c r="M16" i="19"/>
  <c r="K16" i="19"/>
  <c r="J16" i="19"/>
  <c r="I16" i="19"/>
  <c r="G16" i="19"/>
  <c r="O90" i="19" l="1"/>
  <c r="G28" i="19"/>
  <c r="L48" i="19"/>
  <c r="I25" i="19" s="1"/>
  <c r="I21" i="19" s="1"/>
  <c r="G17" i="19"/>
  <c r="G95" i="19"/>
  <c r="G90" i="19" s="1"/>
  <c r="K48" i="19"/>
  <c r="G25" i="19" s="1"/>
  <c r="G21" i="19" s="1"/>
  <c r="O48" i="19"/>
  <c r="K41" i="19" s="1"/>
  <c r="K40" i="19" s="1"/>
  <c r="K35" i="19" s="1"/>
  <c r="K34" i="19" s="1"/>
  <c r="O17" i="19"/>
  <c r="O14" i="19" s="1"/>
  <c r="M48" i="19"/>
  <c r="J25" i="19" s="1"/>
  <c r="J21" i="19" s="1"/>
  <c r="I17" i="19"/>
  <c r="I14" i="19"/>
  <c r="J95" i="19"/>
  <c r="J90" i="19" s="1"/>
  <c r="K17" i="19"/>
  <c r="K14" i="19" s="1"/>
  <c r="G14" i="19"/>
  <c r="J14" i="19"/>
  <c r="I95" i="19"/>
  <c r="I90" i="19" s="1"/>
  <c r="N48" i="19"/>
  <c r="G41" i="19" s="1"/>
  <c r="G40" i="19" s="1"/>
  <c r="G35" i="19" s="1"/>
  <c r="G34" i="19" s="1"/>
  <c r="P48" i="19"/>
  <c r="O25" i="19" s="1"/>
  <c r="O21" i="19" s="1"/>
  <c r="M17" i="19"/>
  <c r="M14" i="19" s="1"/>
  <c r="N41" i="19" l="1"/>
  <c r="N40" i="19" s="1"/>
  <c r="N35" i="19" s="1"/>
  <c r="N34" i="19" s="1"/>
  <c r="M25" i="19"/>
  <c r="M21" i="19" s="1"/>
  <c r="K25" i="19"/>
  <c r="K21" i="19" s="1"/>
  <c r="J138" i="22"/>
  <c r="I138" i="22"/>
  <c r="G18" i="22"/>
  <c r="O135" i="22"/>
  <c r="M135" i="22"/>
  <c r="K135" i="22"/>
  <c r="J135" i="22"/>
  <c r="I135" i="22"/>
  <c r="G135" i="22"/>
  <c r="O133" i="22"/>
  <c r="M133" i="22"/>
  <c r="K133" i="22"/>
  <c r="J133" i="22"/>
  <c r="I133" i="22"/>
  <c r="G133" i="22"/>
  <c r="G16" i="22" s="1"/>
  <c r="J126" i="22"/>
  <c r="I126" i="22"/>
  <c r="G15" i="22"/>
  <c r="O123" i="22"/>
  <c r="M123" i="22"/>
  <c r="K123" i="22"/>
  <c r="J123" i="22"/>
  <c r="I123" i="22"/>
  <c r="G123" i="22"/>
  <c r="O121" i="22"/>
  <c r="M121" i="22"/>
  <c r="K121" i="22"/>
  <c r="J121" i="22"/>
  <c r="I121" i="22"/>
  <c r="G121" i="22"/>
  <c r="O117" i="22"/>
  <c r="M117" i="22"/>
  <c r="K117" i="22"/>
  <c r="K18" i="22" s="1"/>
  <c r="J117" i="22"/>
  <c r="I117" i="22"/>
  <c r="G114" i="22"/>
  <c r="G109" i="22" s="1"/>
  <c r="O112" i="22"/>
  <c r="M112" i="22"/>
  <c r="K112" i="22"/>
  <c r="J112" i="22"/>
  <c r="I112" i="22"/>
  <c r="O110" i="22"/>
  <c r="M110" i="22"/>
  <c r="K110" i="22"/>
  <c r="J110" i="22"/>
  <c r="I110" i="22"/>
  <c r="M32" i="22"/>
  <c r="K32" i="22"/>
  <c r="J32" i="22"/>
  <c r="I32" i="22"/>
  <c r="G32" i="22"/>
  <c r="J31" i="22"/>
  <c r="I31" i="22"/>
  <c r="G31" i="22"/>
  <c r="O30" i="22"/>
  <c r="M30" i="22"/>
  <c r="J30" i="22"/>
  <c r="I30" i="22"/>
  <c r="G30" i="22"/>
  <c r="J28" i="22"/>
  <c r="G28" i="22"/>
  <c r="P54" i="22"/>
  <c r="P53" i="22" s="1"/>
  <c r="O54" i="22"/>
  <c r="O53" i="22" s="1"/>
  <c r="N54" i="22"/>
  <c r="N53" i="22" s="1"/>
  <c r="M54" i="22"/>
  <c r="M53" i="22" s="1"/>
  <c r="L54" i="22"/>
  <c r="L53" i="22" s="1"/>
  <c r="K54" i="22"/>
  <c r="K53" i="22" s="1"/>
  <c r="N41" i="22"/>
  <c r="O32" i="22"/>
  <c r="K30" i="22"/>
  <c r="I28" i="22"/>
  <c r="O18" i="22"/>
  <c r="O85" i="21"/>
  <c r="O18" i="21" s="1"/>
  <c r="M85" i="21"/>
  <c r="M18" i="21" s="1"/>
  <c r="K85" i="21"/>
  <c r="K18" i="21" s="1"/>
  <c r="J85" i="21"/>
  <c r="J18" i="21" s="1"/>
  <c r="I85" i="21"/>
  <c r="I18" i="21" s="1"/>
  <c r="G85" i="21"/>
  <c r="G18" i="21" s="1"/>
  <c r="O81" i="21"/>
  <c r="O17" i="21" s="1"/>
  <c r="M81" i="21"/>
  <c r="M17" i="21" s="1"/>
  <c r="K81" i="21"/>
  <c r="K17" i="21" s="1"/>
  <c r="J81" i="21"/>
  <c r="J17" i="21" s="1"/>
  <c r="I81" i="21"/>
  <c r="I17" i="21" s="1"/>
  <c r="G81" i="21"/>
  <c r="G17" i="21" s="1"/>
  <c r="O79" i="21"/>
  <c r="O16" i="21" s="1"/>
  <c r="M79" i="21"/>
  <c r="M16" i="21" s="1"/>
  <c r="K79" i="21"/>
  <c r="J79" i="21"/>
  <c r="I79" i="21"/>
  <c r="I16" i="21" s="1"/>
  <c r="G79" i="21"/>
  <c r="G16" i="21" s="1"/>
  <c r="O15" i="21"/>
  <c r="M15" i="21"/>
  <c r="K15" i="21"/>
  <c r="J15" i="21"/>
  <c r="K40" i="21"/>
  <c r="N40" i="21"/>
  <c r="G40" i="21"/>
  <c r="O79" i="20"/>
  <c r="O17" i="20" s="1"/>
  <c r="M79" i="20"/>
  <c r="M17" i="20" s="1"/>
  <c r="K79" i="20"/>
  <c r="K17" i="20" s="1"/>
  <c r="J79" i="20"/>
  <c r="J17" i="20" s="1"/>
  <c r="I79" i="20"/>
  <c r="I17" i="20" s="1"/>
  <c r="O77" i="20"/>
  <c r="O16" i="20" s="1"/>
  <c r="M77" i="20"/>
  <c r="M16" i="20" s="1"/>
  <c r="K77" i="20"/>
  <c r="K16" i="20" s="1"/>
  <c r="J77" i="20"/>
  <c r="J16" i="20" s="1"/>
  <c r="I77" i="20"/>
  <c r="I16" i="20" s="1"/>
  <c r="G77" i="20"/>
  <c r="G16" i="20" s="1"/>
  <c r="O75" i="20"/>
  <c r="M75" i="20"/>
  <c r="K75" i="20"/>
  <c r="J75" i="20"/>
  <c r="I75" i="20"/>
  <c r="G75" i="20"/>
  <c r="G15" i="20" s="1"/>
  <c r="P48" i="20"/>
  <c r="O22" i="20" s="1"/>
  <c r="O48" i="20"/>
  <c r="K41" i="20" s="1"/>
  <c r="N48" i="20"/>
  <c r="K22" i="20" s="1"/>
  <c r="M48" i="20"/>
  <c r="J22" i="20" s="1"/>
  <c r="G17" i="20"/>
  <c r="O180" i="16"/>
  <c r="N180" i="16"/>
  <c r="J173" i="16"/>
  <c r="I173" i="16"/>
  <c r="G173" i="16"/>
  <c r="O161" i="16"/>
  <c r="O20" i="16" s="1"/>
  <c r="M161" i="16"/>
  <c r="M20" i="16" s="1"/>
  <c r="K161" i="16"/>
  <c r="K20" i="16" s="1"/>
  <c r="J161" i="16"/>
  <c r="J20" i="16" s="1"/>
  <c r="I161" i="16"/>
  <c r="I20" i="16" s="1"/>
  <c r="O155" i="16"/>
  <c r="O19" i="16" s="1"/>
  <c r="M155" i="16"/>
  <c r="M19" i="16" s="1"/>
  <c r="K155" i="16"/>
  <c r="K19" i="16" s="1"/>
  <c r="J155" i="16"/>
  <c r="J19" i="16" s="1"/>
  <c r="I19" i="16"/>
  <c r="G19" i="16"/>
  <c r="O152" i="16"/>
  <c r="O17" i="16" s="1"/>
  <c r="M152" i="16"/>
  <c r="M17" i="16" s="1"/>
  <c r="K152" i="16"/>
  <c r="K17" i="16" s="1"/>
  <c r="J152" i="16"/>
  <c r="J17" i="16" s="1"/>
  <c r="I152" i="16"/>
  <c r="I17" i="16" s="1"/>
  <c r="G152" i="16"/>
  <c r="G17" i="16" s="1"/>
  <c r="O138" i="16"/>
  <c r="O15" i="16" s="1"/>
  <c r="M138" i="16"/>
  <c r="M15" i="16" s="1"/>
  <c r="K138" i="16"/>
  <c r="K15" i="16" s="1"/>
  <c r="J138" i="16"/>
  <c r="I138" i="16"/>
  <c r="J135" i="16"/>
  <c r="I135" i="16"/>
  <c r="G135" i="16"/>
  <c r="G15" i="16" s="1"/>
  <c r="O131" i="16"/>
  <c r="M131" i="16"/>
  <c r="K131" i="16"/>
  <c r="J131" i="16"/>
  <c r="I131" i="16"/>
  <c r="G131" i="16"/>
  <c r="J129" i="16"/>
  <c r="I129" i="16"/>
  <c r="G129" i="16"/>
  <c r="O126" i="16"/>
  <c r="M126" i="16"/>
  <c r="K126" i="16"/>
  <c r="J126" i="16"/>
  <c r="I126" i="16"/>
  <c r="G126" i="16"/>
  <c r="P83" i="16"/>
  <c r="O83" i="16"/>
  <c r="N83" i="16"/>
  <c r="M83" i="16"/>
  <c r="L83" i="16"/>
  <c r="K83" i="16"/>
  <c r="P68" i="16"/>
  <c r="O68" i="16"/>
  <c r="N68" i="16"/>
  <c r="M68" i="16"/>
  <c r="L68" i="16"/>
  <c r="K68" i="16"/>
  <c r="P66" i="16"/>
  <c r="O66" i="16"/>
  <c r="N66" i="16"/>
  <c r="M66" i="16"/>
  <c r="L66" i="16"/>
  <c r="K66" i="16"/>
  <c r="P65" i="16"/>
  <c r="O36" i="16" s="1"/>
  <c r="O65" i="16"/>
  <c r="M36" i="16" s="1"/>
  <c r="N65" i="16"/>
  <c r="K36" i="16" s="1"/>
  <c r="M65" i="16"/>
  <c r="J36" i="16" s="1"/>
  <c r="L65" i="16"/>
  <c r="K65" i="16"/>
  <c r="G36" i="16" s="1"/>
  <c r="P64" i="16"/>
  <c r="O35" i="16" s="1"/>
  <c r="O64" i="16"/>
  <c r="M35" i="16" s="1"/>
  <c r="N64" i="16"/>
  <c r="K35" i="16" s="1"/>
  <c r="M64" i="16"/>
  <c r="J35" i="16" s="1"/>
  <c r="L64" i="16"/>
  <c r="I35" i="16" s="1"/>
  <c r="K64" i="16"/>
  <c r="P63" i="16"/>
  <c r="O34" i="16" s="1"/>
  <c r="O63" i="16"/>
  <c r="M34" i="16" s="1"/>
  <c r="N63" i="16"/>
  <c r="K34" i="16" s="1"/>
  <c r="M63" i="16"/>
  <c r="J34" i="16" s="1"/>
  <c r="L63" i="16"/>
  <c r="K63" i="16"/>
  <c r="G34" i="16" s="1"/>
  <c r="P62" i="16"/>
  <c r="O33" i="16" s="1"/>
  <c r="O62" i="16"/>
  <c r="M33" i="16" s="1"/>
  <c r="N62" i="16"/>
  <c r="K33" i="16" s="1"/>
  <c r="M62" i="16"/>
  <c r="J33" i="16" s="1"/>
  <c r="L62" i="16"/>
  <c r="K62" i="16"/>
  <c r="G33" i="16" s="1"/>
  <c r="P60" i="16"/>
  <c r="O31" i="16" s="1"/>
  <c r="O60" i="16"/>
  <c r="M31" i="16" s="1"/>
  <c r="N60" i="16"/>
  <c r="K31" i="16" s="1"/>
  <c r="M60" i="16"/>
  <c r="J31" i="16" s="1"/>
  <c r="L60" i="16"/>
  <c r="K60" i="16"/>
  <c r="G31" i="16" s="1"/>
  <c r="P59" i="16"/>
  <c r="O30" i="16" s="1"/>
  <c r="O59" i="16"/>
  <c r="M30" i="16" s="1"/>
  <c r="N59" i="16"/>
  <c r="K30" i="16" s="1"/>
  <c r="M59" i="16"/>
  <c r="J30" i="16" s="1"/>
  <c r="L59" i="16"/>
  <c r="K59" i="16"/>
  <c r="G30" i="16" s="1"/>
  <c r="P58" i="16"/>
  <c r="O58" i="16"/>
  <c r="N58" i="16"/>
  <c r="M58" i="16"/>
  <c r="L58" i="16"/>
  <c r="K58" i="16"/>
  <c r="N45" i="16"/>
  <c r="K45" i="16"/>
  <c r="G45" i="16"/>
  <c r="G20" i="16"/>
  <c r="O18" i="16"/>
  <c r="M18" i="16"/>
  <c r="K18" i="16"/>
  <c r="J18" i="16"/>
  <c r="I18" i="16"/>
  <c r="G18" i="16"/>
  <c r="O16" i="16"/>
  <c r="M16" i="16"/>
  <c r="K16" i="16"/>
  <c r="J16" i="16"/>
  <c r="I16" i="16"/>
  <c r="G16" i="16"/>
  <c r="O14" i="21" l="1"/>
  <c r="O27" i="21" s="1"/>
  <c r="O22" i="21" s="1"/>
  <c r="G74" i="20"/>
  <c r="G14" i="20"/>
  <c r="J37" i="16"/>
  <c r="G37" i="16"/>
  <c r="M37" i="16"/>
  <c r="K51" i="16" s="1"/>
  <c r="I15" i="16"/>
  <c r="I14" i="16" s="1"/>
  <c r="K37" i="16"/>
  <c r="G51" i="16" s="1"/>
  <c r="I37" i="16"/>
  <c r="O37" i="16"/>
  <c r="N51" i="16" s="1"/>
  <c r="J15" i="16"/>
  <c r="J14" i="16" s="1"/>
  <c r="I29" i="16"/>
  <c r="L57" i="16"/>
  <c r="J29" i="16"/>
  <c r="M57" i="16"/>
  <c r="G29" i="16"/>
  <c r="K57" i="16"/>
  <c r="O57" i="16"/>
  <c r="K50" i="16" s="1"/>
  <c r="N57" i="16"/>
  <c r="G50" i="16" s="1"/>
  <c r="P57" i="16"/>
  <c r="N50" i="16" s="1"/>
  <c r="G33" i="22"/>
  <c r="K125" i="22"/>
  <c r="K15" i="22"/>
  <c r="I15" i="22"/>
  <c r="I125" i="22"/>
  <c r="I18" i="22"/>
  <c r="K74" i="21"/>
  <c r="K16" i="21"/>
  <c r="K14" i="21" s="1"/>
  <c r="M14" i="21"/>
  <c r="M27" i="21" s="1"/>
  <c r="M22" i="21" s="1"/>
  <c r="J74" i="21"/>
  <c r="M74" i="21"/>
  <c r="J16" i="21"/>
  <c r="J14" i="21" s="1"/>
  <c r="J27" i="21" s="1"/>
  <c r="J22" i="21" s="1"/>
  <c r="I15" i="20"/>
  <c r="I14" i="20" s="1"/>
  <c r="I28" i="20" s="1"/>
  <c r="I21" i="20" s="1"/>
  <c r="I74" i="20"/>
  <c r="J74" i="20"/>
  <c r="M22" i="20"/>
  <c r="G41" i="20"/>
  <c r="K74" i="20"/>
  <c r="O74" i="20"/>
  <c r="M74" i="20"/>
  <c r="N41" i="20"/>
  <c r="G28" i="20"/>
  <c r="G21" i="20" s="1"/>
  <c r="G14" i="16"/>
  <c r="G137" i="16"/>
  <c r="G125" i="16" s="1"/>
  <c r="I36" i="16"/>
  <c r="I30" i="16"/>
  <c r="I31" i="16"/>
  <c r="I33" i="16"/>
  <c r="I34" i="16"/>
  <c r="G35" i="16"/>
  <c r="M137" i="16"/>
  <c r="M125" i="16" s="1"/>
  <c r="M14" i="16"/>
  <c r="I137" i="16"/>
  <c r="I125" i="16" s="1"/>
  <c r="J137" i="16"/>
  <c r="J125" i="16" s="1"/>
  <c r="O29" i="16"/>
  <c r="O28" i="16" s="1"/>
  <c r="K29" i="16"/>
  <c r="K28" i="16" s="1"/>
  <c r="M27" i="22"/>
  <c r="M26" i="22" s="1"/>
  <c r="K46" i="22"/>
  <c r="I27" i="22"/>
  <c r="I26" i="22" s="1"/>
  <c r="J27" i="22"/>
  <c r="J26" i="22" s="1"/>
  <c r="K27" i="22"/>
  <c r="K26" i="22" s="1"/>
  <c r="G46" i="22"/>
  <c r="G45" i="22" s="1"/>
  <c r="G40" i="22" s="1"/>
  <c r="G39" i="22" s="1"/>
  <c r="O16" i="22"/>
  <c r="O125" i="22"/>
  <c r="O74" i="21"/>
  <c r="J15" i="20"/>
  <c r="G74" i="21"/>
  <c r="G15" i="21"/>
  <c r="G14" i="21" s="1"/>
  <c r="G27" i="21" s="1"/>
  <c r="G22" i="21" s="1"/>
  <c r="K15" i="20"/>
  <c r="I74" i="21"/>
  <c r="I15" i="21"/>
  <c r="I14" i="21" s="1"/>
  <c r="I27" i="21" s="1"/>
  <c r="I22" i="21" s="1"/>
  <c r="M15" i="20"/>
  <c r="M29" i="16"/>
  <c r="M28" i="16" s="1"/>
  <c r="N46" i="22"/>
  <c r="N45" i="22" s="1"/>
  <c r="N40" i="22" s="1"/>
  <c r="N39" i="22" s="1"/>
  <c r="O15" i="20"/>
  <c r="O137" i="16"/>
  <c r="O125" i="16" s="1"/>
  <c r="O109" i="22"/>
  <c r="O33" i="22" s="1"/>
  <c r="O15" i="22"/>
  <c r="J125" i="22"/>
  <c r="K137" i="16"/>
  <c r="K125" i="16" s="1"/>
  <c r="G27" i="22"/>
  <c r="G26" i="22" s="1"/>
  <c r="O27" i="22"/>
  <c r="O26" i="22" s="1"/>
  <c r="J16" i="22"/>
  <c r="M16" i="22"/>
  <c r="M125" i="22"/>
  <c r="J109" i="22"/>
  <c r="J33" i="22" s="1"/>
  <c r="M109" i="22"/>
  <c r="M33" i="22" s="1"/>
  <c r="I109" i="22"/>
  <c r="I33" i="22" s="1"/>
  <c r="K109" i="22"/>
  <c r="K33" i="22" s="1"/>
  <c r="I17" i="22"/>
  <c r="K17" i="22"/>
  <c r="O17" i="22"/>
  <c r="J18" i="22"/>
  <c r="J17" i="22"/>
  <c r="M17" i="22"/>
  <c r="G125" i="22"/>
  <c r="G108" i="22" s="1"/>
  <c r="M18" i="22"/>
  <c r="I16" i="22"/>
  <c r="K16" i="22"/>
  <c r="J15" i="22"/>
  <c r="M15" i="22"/>
  <c r="G17" i="22"/>
  <c r="G14" i="22" s="1"/>
  <c r="K14" i="16"/>
  <c r="O14" i="16"/>
  <c r="M22" i="22" l="1"/>
  <c r="I22" i="22"/>
  <c r="K27" i="21"/>
  <c r="K22" i="21" s="1"/>
  <c r="J14" i="20"/>
  <c r="J28" i="20" s="1"/>
  <c r="J21" i="20" s="1"/>
  <c r="K24" i="16"/>
  <c r="M24" i="16"/>
  <c r="K49" i="16"/>
  <c r="O24" i="16"/>
  <c r="G43" i="16"/>
  <c r="G44" i="16" s="1"/>
  <c r="N49" i="16"/>
  <c r="N43" i="16"/>
  <c r="N44" i="16" s="1"/>
  <c r="K43" i="16"/>
  <c r="K44" i="16" s="1"/>
  <c r="G49" i="16"/>
  <c r="G28" i="16"/>
  <c r="G24" i="16" s="1"/>
  <c r="I28" i="16"/>
  <c r="I24" i="16" s="1"/>
  <c r="K22" i="22"/>
  <c r="O22" i="22"/>
  <c r="J22" i="22"/>
  <c r="G22" i="22"/>
  <c r="J108" i="22"/>
  <c r="O14" i="22"/>
  <c r="M108" i="22"/>
  <c r="I108" i="22"/>
  <c r="O14" i="20"/>
  <c r="O28" i="20" s="1"/>
  <c r="M14" i="20"/>
  <c r="M28" i="20" s="1"/>
  <c r="K14" i="20"/>
  <c r="K28" i="20" s="1"/>
  <c r="G42" i="20" s="1"/>
  <c r="G40" i="20" s="1"/>
  <c r="G35" i="20" s="1"/>
  <c r="G34" i="20" s="1"/>
  <c r="J28" i="16"/>
  <c r="J24" i="16" s="1"/>
  <c r="N41" i="21"/>
  <c r="K14" i="22"/>
  <c r="K108" i="22"/>
  <c r="O108" i="22"/>
  <c r="J14" i="22"/>
  <c r="I14" i="22"/>
  <c r="M14" i="22"/>
  <c r="K45" i="22"/>
  <c r="K40" i="22" s="1"/>
  <c r="K39" i="22" s="1"/>
  <c r="K41" i="21"/>
  <c r="K39" i="21" s="1"/>
  <c r="K34" i="21" s="1"/>
  <c r="K33" i="21" s="1"/>
  <c r="G41" i="21" l="1"/>
  <c r="G39" i="21" s="1"/>
  <c r="G34" i="21" s="1"/>
  <c r="G33" i="21" s="1"/>
  <c r="N42" i="20"/>
  <c r="N40" i="20" s="1"/>
  <c r="N35" i="20" s="1"/>
  <c r="N34" i="20" s="1"/>
  <c r="O21" i="20"/>
  <c r="K42" i="20"/>
  <c r="K40" i="20" s="1"/>
  <c r="K35" i="20" s="1"/>
  <c r="K34" i="20" s="1"/>
  <c r="M21" i="20"/>
  <c r="K21" i="20"/>
  <c r="N39" i="21"/>
  <c r="N34" i="21" s="1"/>
  <c r="N33" i="21" s="1"/>
  <c r="K19" i="37"/>
  <c r="K17" i="37" s="1"/>
  <c r="K28" i="37" s="1"/>
  <c r="K37" i="37" s="1"/>
  <c r="G49" i="37" s="1"/>
  <c r="G47" i="37" s="1"/>
  <c r="K96" i="37"/>
  <c r="G44" i="37" s="1"/>
  <c r="G43" i="37" s="1"/>
</calcChain>
</file>

<file path=xl/sharedStrings.xml><?xml version="1.0" encoding="utf-8"?>
<sst xmlns="http://schemas.openxmlformats.org/spreadsheetml/2006/main" count="4466" uniqueCount="906">
  <si>
    <t>Cod</t>
  </si>
  <si>
    <t>Denumirea</t>
  </si>
  <si>
    <r>
      <t xml:space="preserve">C. Estimarea resurselor colectate de autorități/instituții, </t>
    </r>
    <r>
      <rPr>
        <b/>
        <i/>
        <sz val="12"/>
        <color indexed="8"/>
        <rFont val="Times New Roman"/>
        <family val="1"/>
        <charset val="204"/>
      </rPr>
      <t>mii lei</t>
    </r>
  </si>
  <si>
    <t>Sursa (S3S4)</t>
  </si>
  <si>
    <t>Originea sursei (S5)</t>
  </si>
  <si>
    <t>Donator (S6)</t>
  </si>
  <si>
    <t>F3</t>
  </si>
  <si>
    <t>P3 (7xx)</t>
  </si>
  <si>
    <t>Eco k6</t>
  </si>
  <si>
    <t>TOTAL</t>
  </si>
  <si>
    <t>Descriere</t>
  </si>
  <si>
    <t>Executat</t>
  </si>
  <si>
    <t>Aprobat</t>
  </si>
  <si>
    <t>Proiect</t>
  </si>
  <si>
    <t>Estimat</t>
  </si>
  <si>
    <t>D. Estimarea cheltuielilor</t>
  </si>
  <si>
    <t>Subgrupa</t>
  </si>
  <si>
    <t>Program</t>
  </si>
  <si>
    <t>Subprogram</t>
  </si>
  <si>
    <t>DII. Indicatorii de performanţă</t>
  </si>
  <si>
    <t>Scop</t>
  </si>
  <si>
    <t>Descriere succintă</t>
  </si>
  <si>
    <t>Categoria</t>
  </si>
  <si>
    <t>De rezultat</t>
  </si>
  <si>
    <t>De produs</t>
  </si>
  <si>
    <t>De eficiență</t>
  </si>
  <si>
    <t>Unitatea de măsură</t>
  </si>
  <si>
    <r>
      <t xml:space="preserve">DIII. Cheltuieli, </t>
    </r>
    <r>
      <rPr>
        <b/>
        <i/>
        <sz val="12"/>
        <color indexed="8"/>
        <rFont val="Times New Roman"/>
        <family val="1"/>
        <charset val="204"/>
      </rPr>
      <t>mii lei</t>
    </r>
  </si>
  <si>
    <t>Propuneri de buget</t>
  </si>
  <si>
    <t>Sursa</t>
  </si>
  <si>
    <t xml:space="preserve">Autoritatea publică </t>
  </si>
  <si>
    <t>Instituţia</t>
  </si>
  <si>
    <r>
      <rPr>
        <b/>
        <sz val="12"/>
        <color indexed="8"/>
        <rFont val="Times New Roman"/>
        <family val="1"/>
        <charset val="204"/>
      </rPr>
      <t>A. Sinteza propunerii de buget</t>
    </r>
    <r>
      <rPr>
        <sz val="12"/>
        <color indexed="8"/>
        <rFont val="Times New Roman"/>
        <family val="1"/>
        <charset val="204"/>
      </rPr>
      <t xml:space="preserve"> </t>
    </r>
    <r>
      <rPr>
        <i/>
        <sz val="12"/>
        <color indexed="8"/>
        <rFont val="Times New Roman"/>
        <family val="1"/>
        <charset val="204"/>
      </rPr>
      <t>(se completează automat în SIMF), mii lei</t>
    </r>
  </si>
  <si>
    <t>F1</t>
  </si>
  <si>
    <t>Eco (k2)</t>
  </si>
  <si>
    <t>A.1. CHELTUIELI, total</t>
  </si>
  <si>
    <t>P3</t>
  </si>
  <si>
    <t>Eco (k6)</t>
  </si>
  <si>
    <r>
      <t>E. Estimarea investiţiilor capitale pe proiecte,</t>
    </r>
    <r>
      <rPr>
        <b/>
        <i/>
        <sz val="12"/>
        <color indexed="8"/>
        <rFont val="Times New Roman"/>
        <family val="1"/>
        <charset val="204"/>
      </rPr>
      <t xml:space="preserve"> mii lei</t>
    </r>
  </si>
  <si>
    <t>Executare scontată</t>
  </si>
  <si>
    <t>Anul de lansare a proiectului</t>
  </si>
  <si>
    <t>Costul total al proiectului</t>
  </si>
  <si>
    <t>P1P2</t>
  </si>
  <si>
    <t>10=(8-9)</t>
  </si>
  <si>
    <t>Conducător             /________________________/   _________________________/</t>
  </si>
  <si>
    <t>Şeful subdiviziunii responsabile de planificarea bugetului /___________________/_________________/</t>
  </si>
  <si>
    <t>Şeful subdiviziunii responsabile de politici /___________________/_________________/</t>
  </si>
  <si>
    <t>Data prezentării      _______________________</t>
  </si>
  <si>
    <t>Stabilit</t>
  </si>
  <si>
    <t>Deviere +/-</t>
  </si>
  <si>
    <t>Propus</t>
  </si>
  <si>
    <t>Cheltuieli (r/c),             resurse  (S3)</t>
  </si>
  <si>
    <t xml:space="preserve"> Cheltuieli recurente</t>
  </si>
  <si>
    <t>Investiţii capitale</t>
  </si>
  <si>
    <t>Resurse colectate</t>
  </si>
  <si>
    <t>Resurse generale</t>
  </si>
  <si>
    <t>r</t>
  </si>
  <si>
    <t>c</t>
  </si>
  <si>
    <r>
      <t xml:space="preserve">B. Sinteza limitelor de cheltuieli </t>
    </r>
    <r>
      <rPr>
        <i/>
        <sz val="12"/>
        <color indexed="8"/>
        <rFont val="Times New Roman"/>
        <family val="1"/>
        <charset val="204"/>
      </rPr>
      <t>(se completează automat în SIMF), mii lei</t>
    </r>
  </si>
  <si>
    <t>S3</t>
  </si>
  <si>
    <t>S5</t>
  </si>
  <si>
    <t>A.2.RESURSE, total (A2=A2.1+A2.2+A2.3)</t>
  </si>
  <si>
    <t>A.2.1. Resurse colectate interne,  total</t>
  </si>
  <si>
    <t>A.2.2. Resurse colectate externe,  total</t>
  </si>
  <si>
    <t>A.2.3. Resurse generale, total A.2.3=A.1-(A.2.1+A.2.2)</t>
  </si>
  <si>
    <r>
      <rPr>
        <u/>
        <sz val="12"/>
        <color indexed="8"/>
        <rFont val="Times New Roman"/>
        <family val="1"/>
        <charset val="204"/>
      </rPr>
      <t>Abrevieri</t>
    </r>
    <r>
      <rPr>
        <sz val="12"/>
        <color indexed="8"/>
        <rFont val="Times New Roman"/>
        <family val="1"/>
        <charset val="204"/>
      </rPr>
      <t>: AB – anul de bază (curent), AB-2 şi AB-1 – anii precedenţi anului de bază, AB+1 – anul viitor pentru care se elaborează bugetul; AB+2 şi AB+3 – anii următori anului pentru care se elaborează bugetul.</t>
    </r>
  </si>
  <si>
    <t>Formularul nr.1</t>
  </si>
  <si>
    <t>2027 Estimat</t>
  </si>
  <si>
    <t>Soldul costului de deviz la 01.01.2024</t>
  </si>
  <si>
    <t>Ministerul Infrastructurii și Dezvoltării Regionale</t>
  </si>
  <si>
    <t>0223</t>
  </si>
  <si>
    <t>Alte cheltuieli</t>
  </si>
  <si>
    <t>Mijloace fixe</t>
  </si>
  <si>
    <t>Stocuri de materiale circulante</t>
  </si>
  <si>
    <t>%</t>
  </si>
  <si>
    <t>r3</t>
  </si>
  <si>
    <t>r4</t>
  </si>
  <si>
    <t>0</t>
  </si>
  <si>
    <t>r5</t>
  </si>
  <si>
    <t>număr</t>
  </si>
  <si>
    <t>o2</t>
  </si>
  <si>
    <t>o4</t>
  </si>
  <si>
    <t>o6</t>
  </si>
  <si>
    <t>o7</t>
  </si>
  <si>
    <t>o8</t>
  </si>
  <si>
    <t>o9</t>
  </si>
  <si>
    <t>e1</t>
  </si>
  <si>
    <t>e2</t>
  </si>
  <si>
    <t>Bunuri și servicii</t>
  </si>
  <si>
    <t>Servicii de transport</t>
  </si>
  <si>
    <t>Servicii de reparaţii curente</t>
  </si>
  <si>
    <t>Formare profesională</t>
  </si>
  <si>
    <t>Servicii neatribuite altor alineate</t>
  </si>
  <si>
    <t>Reparații capitale ale clădirilor</t>
  </si>
  <si>
    <t>Procurarea maşinilor şi utilajelor</t>
  </si>
  <si>
    <t>Procurarea uneltelor şi sculelor, inventarului de producere şi gospodăresc</t>
  </si>
  <si>
    <t>Procurarea combustibilului, carburanţilor şi lubrifianţilor</t>
  </si>
  <si>
    <t>Procurarea pieselor de schimb</t>
  </si>
  <si>
    <t>Procurarea materialelor de uz gospodăresc şi rechizitelor de birou</t>
  </si>
  <si>
    <t>Procurarea altor materiale</t>
  </si>
  <si>
    <t>Soldul costului de deviz la                 01.01 2025</t>
  </si>
  <si>
    <t>Granturi acordate</t>
  </si>
  <si>
    <t>r1</t>
  </si>
  <si>
    <t>o3</t>
  </si>
  <si>
    <t>o5</t>
  </si>
  <si>
    <t>e3</t>
  </si>
  <si>
    <t>00010</t>
  </si>
  <si>
    <t>Servicii de telecomunicații</t>
  </si>
  <si>
    <t>Servicii de reparații curente</t>
  </si>
  <si>
    <t>Deplasari de serviciu peste hotare</t>
  </si>
  <si>
    <t>Servicii de protocol</t>
  </si>
  <si>
    <t>Procurarea uneltelor și sculelor, inventarului de producere și gospodăresc</t>
  </si>
  <si>
    <t>Procurarea activelor nemateriale</t>
  </si>
  <si>
    <t>Procurarea materialelor de uz gospodăresc și rechizitelor de birou</t>
  </si>
  <si>
    <t>00068</t>
  </si>
  <si>
    <t>Granturi capitale acordate instituţiilor publice la autogestiune</t>
  </si>
  <si>
    <t xml:space="preserve">  Bugetul  de stat</t>
  </si>
  <si>
    <t xml:space="preserve">  Ministerul Infrastructurii și Dezvoltării Regionale</t>
  </si>
  <si>
    <t xml:space="preserve"> </t>
  </si>
  <si>
    <t>04</t>
  </si>
  <si>
    <t>Cheltuieli recurente</t>
  </si>
  <si>
    <t>Dezvoltare regională și construcții</t>
  </si>
  <si>
    <t>r2</t>
  </si>
  <si>
    <t>o1</t>
  </si>
  <si>
    <t>Cheltuieli, total</t>
  </si>
  <si>
    <t>Servicii informaționale</t>
  </si>
  <si>
    <t>Cheltuieli capitale neatribuite la alte categorii</t>
  </si>
  <si>
    <t>A.2.1. Resurse colectate interne, total</t>
  </si>
  <si>
    <t>Granturi capitale primite de la organizaţiile  internaţionale  pentru proiecte finanţate din surse externe pentru bugetul de stat</t>
  </si>
  <si>
    <t>Primirea împrumuturilor externe pentru proiecte finanțate din surse externe de la organizațiile financiare internaționale</t>
  </si>
  <si>
    <t>Modificarea soldului</t>
  </si>
  <si>
    <t>0451</t>
  </si>
  <si>
    <t>Transport rutier</t>
  </si>
  <si>
    <t>Dezvoltarea transporturilor</t>
  </si>
  <si>
    <t>Dezvoltarea drumurilor</t>
  </si>
  <si>
    <t>02</t>
  </si>
  <si>
    <t>unități</t>
  </si>
  <si>
    <t>km</t>
  </si>
  <si>
    <t>mii lei</t>
  </si>
  <si>
    <t>03</t>
  </si>
  <si>
    <t>Servicii neatribuite altor aliniate</t>
  </si>
  <si>
    <t>Subvenții</t>
  </si>
  <si>
    <t>Dezvoltarea transportului rutier</t>
  </si>
  <si>
    <t>Granturi curente primite de la organizaţiile  internaţionale  pentru proiecte finanţate din surse externe pentru bugetul de stat</t>
  </si>
  <si>
    <t>05</t>
  </si>
  <si>
    <t>06</t>
  </si>
  <si>
    <t>Alte cheltuieli în bază de contracte cu persoane fizice</t>
  </si>
  <si>
    <t>Bugetul  de stat</t>
  </si>
  <si>
    <r>
      <rPr>
        <b/>
        <sz val="11"/>
        <color indexed="8"/>
        <rFont val="Times New Roman"/>
        <family val="1"/>
        <charset val="204"/>
      </rPr>
      <t>A. Sinteza propunerii de buget</t>
    </r>
    <r>
      <rPr>
        <sz val="11"/>
        <color indexed="8"/>
        <rFont val="Times New Roman"/>
        <family val="1"/>
        <charset val="204"/>
      </rPr>
      <t xml:space="preserve"> </t>
    </r>
    <r>
      <rPr>
        <i/>
        <sz val="11"/>
        <color indexed="8"/>
        <rFont val="Times New Roman"/>
        <family val="1"/>
        <charset val="204"/>
      </rPr>
      <t>(se completează automat în SIMF), mii lei</t>
    </r>
  </si>
  <si>
    <r>
      <t xml:space="preserve">B. Sinteza limitelor de cheltuieli </t>
    </r>
    <r>
      <rPr>
        <i/>
        <sz val="11"/>
        <color indexed="8"/>
        <rFont val="Times New Roman"/>
        <family val="1"/>
        <charset val="204"/>
      </rPr>
      <t>(se completează automat în SIMF), mii lei</t>
    </r>
  </si>
  <si>
    <r>
      <t xml:space="preserve">C. Estimarea resurselor colectate de autorități/instituții, </t>
    </r>
    <r>
      <rPr>
        <b/>
        <i/>
        <sz val="11"/>
        <color indexed="8"/>
        <rFont val="Times New Roman"/>
        <family val="1"/>
        <charset val="204"/>
      </rPr>
      <t>mii lei</t>
    </r>
  </si>
  <si>
    <t>Servicii  economice multifuncţionale</t>
  </si>
  <si>
    <t>Servicii generale economice şi comerciale</t>
  </si>
  <si>
    <t>Susținerea întreprinderilor mici și mijlocii</t>
  </si>
  <si>
    <r>
      <rPr>
        <b/>
        <sz val="11"/>
        <color indexed="8"/>
        <rFont val="Times New Roman"/>
        <family val="1"/>
        <charset val="204"/>
      </rPr>
      <t>DI. Informație generală</t>
    </r>
    <r>
      <rPr>
        <sz val="11"/>
        <color indexed="8"/>
        <rFont val="Times New Roman"/>
        <family val="1"/>
        <charset val="204"/>
      </rPr>
      <t xml:space="preserve"> </t>
    </r>
    <r>
      <rPr>
        <i/>
        <sz val="11"/>
        <color indexed="8"/>
        <rFont val="Times New Roman"/>
        <family val="1"/>
        <charset val="204"/>
      </rPr>
      <t>(se completează de către autoritatea superioară înainte de a remite formularul pentru completare instituţiilor din subordine)</t>
    </r>
  </si>
  <si>
    <t>Creșterea numărului de potențiali beneficiari în noi afaceri, anual</t>
  </si>
  <si>
    <t>Obiective de suport în afaceri reabilitate/construite</t>
  </si>
  <si>
    <t>Obiective de suport în afaceri conectate la infrastructura de acces și utilități publice</t>
  </si>
  <si>
    <t>Rezidenți potențiali beneficiari</t>
  </si>
  <si>
    <t>Costul mediu al unui proiect</t>
  </si>
  <si>
    <r>
      <t xml:space="preserve">DIII. Cheltuieli, </t>
    </r>
    <r>
      <rPr>
        <b/>
        <i/>
        <sz val="11"/>
        <color indexed="8"/>
        <rFont val="Times New Roman"/>
        <family val="1"/>
        <charset val="204"/>
      </rPr>
      <t>mii lei</t>
    </r>
  </si>
  <si>
    <t>Dezvoltarea regională</t>
  </si>
  <si>
    <r>
      <t>E. Estimarea investiţiilor capitale pe proiecte,</t>
    </r>
    <r>
      <rPr>
        <b/>
        <i/>
        <sz val="11"/>
        <color indexed="8"/>
        <rFont val="Times New Roman"/>
        <family val="1"/>
        <charset val="204"/>
      </rPr>
      <t xml:space="preserve"> mii lei</t>
    </r>
  </si>
  <si>
    <r>
      <rPr>
        <u/>
        <sz val="11"/>
        <color indexed="8"/>
        <rFont val="Times New Roman"/>
        <family val="1"/>
        <charset val="204"/>
      </rPr>
      <t>Abrevieri</t>
    </r>
    <r>
      <rPr>
        <sz val="11"/>
        <color indexed="8"/>
        <rFont val="Times New Roman"/>
        <family val="1"/>
        <charset val="204"/>
      </rPr>
      <t>: AB – anul de bază (curent), AB-2 şi AB-1 – anii precedenţi anului de bază, AB+1 – anul viitor pentru care se elaborează bugetul; AB+2 şi AB+3 – anii următori anului pentru care se elaborează bugetul.</t>
    </r>
  </si>
  <si>
    <t>Dezvoltarea sectorului energetic</t>
  </si>
  <si>
    <t xml:space="preserve">DII. Indicatorii de performanţă </t>
  </si>
  <si>
    <t>Localități cu sistem de producere a energiei din surse regenerabile</t>
  </si>
  <si>
    <t>Locuitori cu acces la surse regenerabile de energie</t>
  </si>
  <si>
    <t xml:space="preserve">Capacitatea de producere a energiei regenerabile </t>
  </si>
  <si>
    <t xml:space="preserve">Granturi acordate </t>
  </si>
  <si>
    <t>Surse regenerabile</t>
  </si>
  <si>
    <t>09</t>
  </si>
  <si>
    <t>474</t>
  </si>
  <si>
    <t>Politica de dezvoltare regională consolidată pentru asigurarea veniturilor, ocupării și a condițiilor de trai ale cetățenilor, prin atragerea investițiilor și îmbunătățirea infrastructurii regionale.</t>
  </si>
  <si>
    <t>Programul cuprinde activităţile Oficiului Național de Dezvoltare Regională și Locală, a agenţiilor de dezvoltare regională menite să asigure operaţionalitatea procesului de implementare şi realizare a Strategiei Naționale de Dezvoltare Regională 2022-2028.</t>
  </si>
  <si>
    <t>Gradul de implementare a Documentului Unic de Program</t>
  </si>
  <si>
    <t>De Produs</t>
  </si>
  <si>
    <t>Proiecte incluse în Documentul Unic de Program, finanțate din Fondul Național pentru Dezvoltare Regională și Locală, implementate</t>
  </si>
  <si>
    <t>Rapoarte de progres aferente implementării documentelor de planificare strategică elaborate</t>
  </si>
  <si>
    <t>Planul anual de acțiuni al ADR executat integral</t>
  </si>
  <si>
    <t>Planul anual de acțiuni al ONDRL executat integral</t>
  </si>
  <si>
    <t>Valorificarea mijloacelor Fondului Național pentru Dezvoltare Regională și Locală destinate implementării proiectelor incluse în Documentul Unic de Program</t>
  </si>
  <si>
    <t>Subvenții acordate autorităților/instituţiilor publice la autogestiune</t>
  </si>
  <si>
    <t xml:space="preserve">Transferuri acordate in cadrul bugetului public national                                                                                              </t>
  </si>
  <si>
    <t>Turism</t>
  </si>
  <si>
    <t>473</t>
  </si>
  <si>
    <t>Dezvoltarea turismului</t>
  </si>
  <si>
    <t>Obiective turistice incluse în circuitul turistic</t>
  </si>
  <si>
    <t>Numărul turiștilor/vizitatorilor ai atractivităților turistice</t>
  </si>
  <si>
    <t xml:space="preserve">Transferuri capitale acordate cu destinatie speciala intre institutiile bugetului de stat si institutiile bugetelor locale de nivelul 1               </t>
  </si>
  <si>
    <t>Dezvoltare comunală și amenajare</t>
  </si>
  <si>
    <t>620</t>
  </si>
  <si>
    <t>Dezvoltarea gospodariei de locuințe si serviciilor comunale</t>
  </si>
  <si>
    <t>Zone de recreere la scară mare construite/amenajate</t>
  </si>
  <si>
    <r>
      <rPr>
        <b/>
        <sz val="11"/>
        <rFont val="Times New Roman"/>
        <family val="1"/>
      </rPr>
      <t>A. Sinteza propunerii de buget</t>
    </r>
    <r>
      <rPr>
        <sz val="11"/>
        <rFont val="Times New Roman"/>
        <family val="1"/>
      </rPr>
      <t xml:space="preserve"> </t>
    </r>
    <r>
      <rPr>
        <i/>
        <sz val="11"/>
        <rFont val="Times New Roman"/>
        <family val="1"/>
      </rPr>
      <t>(se completează automat în SIMF), mii lei</t>
    </r>
  </si>
  <si>
    <t>Stocuri de materiale</t>
  </si>
  <si>
    <t>Alte venituri pentru proiecte finanțate din surse externe</t>
  </si>
  <si>
    <t>Transferuri primite în cadrul bugetului public național</t>
  </si>
  <si>
    <t>Sold la începutul perioadei</t>
  </si>
  <si>
    <t>Sold la sfîrșitul perioadei</t>
  </si>
  <si>
    <r>
      <t xml:space="preserve">B. Sinteza limitelor de cheltuieli </t>
    </r>
    <r>
      <rPr>
        <i/>
        <sz val="11"/>
        <rFont val="Times New Roman"/>
        <family val="1"/>
      </rPr>
      <t>(se completează automat în SIMF), mii lei</t>
    </r>
  </si>
  <si>
    <r>
      <t xml:space="preserve">C. Estimarea resurselor colectate de autorități/instituții, </t>
    </r>
    <r>
      <rPr>
        <b/>
        <i/>
        <sz val="11"/>
        <rFont val="Times New Roman"/>
        <family val="1"/>
      </rPr>
      <t>mii lei</t>
    </r>
  </si>
  <si>
    <t>Proiectul „Îmbunătățirea infrastructurii de apă în Moldova Centrală” (surse externe prin KfW)</t>
  </si>
  <si>
    <t>Proiect "Industrii creative pentru noile economii urbane în regiunea Dunării (CINEMA)"</t>
  </si>
  <si>
    <t>Proiect "Securitatea aprovizionării cu apă și canalizare în Moldova"</t>
  </si>
  <si>
    <t>Transferuri capitale primite cu destinatie speciala intre institutiile bugetului de stat si institutiile bugetelor locale de nivelul 2</t>
  </si>
  <si>
    <t>Transferuri capitale primite cu destinatie speciala intre institutiile bugetului de stat si institutiile bugetelor locale de nivelul 1</t>
  </si>
  <si>
    <t>Proiectul „Asistență tehnică si financiară nerambursabila acordată Republicii Moldova de catre Romania”</t>
  </si>
  <si>
    <t>Transferuri capitale primite cu destinatie speciala intre institutiile din cadrul bugetului de stat</t>
  </si>
  <si>
    <t>630</t>
  </si>
  <si>
    <t>Aprovizionarea cu apă și canalizare</t>
  </si>
  <si>
    <t>Localități cu sistem de aprovizionare cu apă construit/reabilitat/extins</t>
  </si>
  <si>
    <t>Localități cu sistem de canalizare construit/reabilitat/extins</t>
  </si>
  <si>
    <t>Populaţia cu acces la sistemele de aprovizionare cu apă potabilă și canalizare construite/reabilitate</t>
  </si>
  <si>
    <t>Rețele de apeduct construite</t>
  </si>
  <si>
    <t>Rețele de canalizare construite</t>
  </si>
  <si>
    <t>Stații de tratare a apei construite/reabilitate</t>
  </si>
  <si>
    <t>Stații de epurare a apelor uzate construite/reabilitate</t>
  </si>
  <si>
    <r>
      <t xml:space="preserve">DIII. Cheltuieli, </t>
    </r>
    <r>
      <rPr>
        <b/>
        <i/>
        <sz val="11"/>
        <rFont val="Times New Roman"/>
        <family val="1"/>
      </rPr>
      <t>mii lei</t>
    </r>
  </si>
  <si>
    <t xml:space="preserve">Managmentul autoritatilor administrative centrale     </t>
  </si>
  <si>
    <t>Alte  cheltuieli curente</t>
  </si>
  <si>
    <t>Instalații de transmisie în curs de execuție</t>
  </si>
  <si>
    <t xml:space="preserve">Proiectul „Industrii creative pentru noile economii urbane in regiunea Dunarii (CINEMA)”                                                              </t>
  </si>
  <si>
    <t>Servicii informationale</t>
  </si>
  <si>
    <t>Servicii de telecomunicatii</t>
  </si>
  <si>
    <t>Servicii de locatiune</t>
  </si>
  <si>
    <t>Servicii de reparatii curente</t>
  </si>
  <si>
    <t>Formarea profesionala</t>
  </si>
  <si>
    <t>Deplasari de serviciu în țară</t>
  </si>
  <si>
    <t>Servicii postale</t>
  </si>
  <si>
    <t>Servicii de elaborare a studiilor de fezabilitate/prefezabilitate</t>
  </si>
  <si>
    <t>Alte cheltuieli in baza de contracte cu persoane fizice</t>
  </si>
  <si>
    <t>Procurarea masinilor si utilagelor</t>
  </si>
  <si>
    <t>Procurarea uneltelor și sulelor, inventarului de producere și gospodăresc</t>
  </si>
  <si>
    <t>Pregătirea proiectelor</t>
  </si>
  <si>
    <t>Procurarea combustibilului, carburantilor si lubrifiantilor</t>
  </si>
  <si>
    <t>Procurarea materialelor de uz gospodăresc și rechizite de birou</t>
  </si>
  <si>
    <r>
      <t>E. Estimarea investiţiilor capitale pe proiecte,</t>
    </r>
    <r>
      <rPr>
        <b/>
        <i/>
        <sz val="11"/>
        <rFont val="Times New Roman"/>
        <family val="1"/>
      </rPr>
      <t xml:space="preserve"> mii lei</t>
    </r>
  </si>
  <si>
    <t>Proiect „Securitatea aprovizionării cu apă și canalizare în Moldova"</t>
  </si>
  <si>
    <r>
      <rPr>
        <u/>
        <sz val="11"/>
        <rFont val="Times New Roman"/>
        <family val="1"/>
      </rPr>
      <t>Abrevieri</t>
    </r>
    <r>
      <rPr>
        <sz val="11"/>
        <rFont val="Times New Roman"/>
        <family val="1"/>
      </rPr>
      <t>: AB – anul de bază (curent), AB-2 şi AB-1 – anii precedenţi anului de bază, AB+1 – anul viitor pentru care se elaborează bugetul; AB+2 şi AB+3 – anii următori anului pentru care se elaborează bugetul.</t>
    </r>
  </si>
  <si>
    <r>
      <rPr>
        <b/>
        <sz val="12"/>
        <rFont val="Times New Roman"/>
        <family val="1"/>
      </rPr>
      <t>A. Sinteza propunerii de buget</t>
    </r>
    <r>
      <rPr>
        <sz val="12"/>
        <rFont val="Times New Roman"/>
        <family val="1"/>
      </rPr>
      <t xml:space="preserve"> </t>
    </r>
    <r>
      <rPr>
        <i/>
        <sz val="12"/>
        <rFont val="Times New Roman"/>
        <family val="1"/>
      </rPr>
      <t>(se completează automat în SIMF), mii lei</t>
    </r>
  </si>
  <si>
    <r>
      <t xml:space="preserve">B. Sinteza limitelor de cheltuieli </t>
    </r>
    <r>
      <rPr>
        <i/>
        <sz val="12"/>
        <rFont val="Times New Roman"/>
        <family val="1"/>
      </rPr>
      <t>(se completează automat în SIMF), mii lei</t>
    </r>
  </si>
  <si>
    <r>
      <t xml:space="preserve">C. Estimarea resurselor colectate de autorități/instituții, </t>
    </r>
    <r>
      <rPr>
        <b/>
        <i/>
        <sz val="12"/>
        <rFont val="Times New Roman"/>
        <family val="1"/>
      </rPr>
      <t>mii lei</t>
    </r>
  </si>
  <si>
    <t>Localități asigurate cu sistem de iluminat construit/reabilitat/extins</t>
  </si>
  <si>
    <t>Locuitori cu acces la iluminat stradal</t>
  </si>
  <si>
    <t>Rețele de iluminat construit/reabilitat/extins</t>
  </si>
  <si>
    <t>Corpuri de iluminat instalate</t>
  </si>
  <si>
    <r>
      <t xml:space="preserve">DIII. Cheltuieli, </t>
    </r>
    <r>
      <rPr>
        <b/>
        <i/>
        <sz val="12"/>
        <rFont val="Times New Roman"/>
        <family val="1"/>
      </rPr>
      <t>mii lei</t>
    </r>
  </si>
  <si>
    <r>
      <t>E. Estimarea investiţiilor capitale pe proiecte,</t>
    </r>
    <r>
      <rPr>
        <b/>
        <i/>
        <sz val="12"/>
        <rFont val="Times New Roman"/>
        <family val="1"/>
      </rPr>
      <t xml:space="preserve"> mii lei</t>
    </r>
  </si>
  <si>
    <t>Transferuri capitale primite cu destinaţie specială între instituţiile bugetului de stat şi instituţiile bugetelor locale de nivelul II</t>
  </si>
  <si>
    <t>Primirea împrumuturilor externe p/u proiecte finanţate din surse externe de la organizaţiile financiare internaţionale</t>
  </si>
  <si>
    <t>Transferuri capitale primite cu destinaţie specială între instituţiile bugetului de stat şi instituţiile bugetelor locale de nivelul I</t>
  </si>
  <si>
    <t>Învățămînt primar</t>
  </si>
  <si>
    <t>912</t>
  </si>
  <si>
    <t>Îmvățămînt</t>
  </si>
  <si>
    <t>Ponderea proiectelor implementate în total proiecte aprobate</t>
  </si>
  <si>
    <t>Ponderea proiectelor realizate cu succes (calitativ și în termen)</t>
  </si>
  <si>
    <t>Obiecte de infrastructura socială reabilitate</t>
  </si>
  <si>
    <t>Implementarea standardelor educaționale</t>
  </si>
  <si>
    <t>00357</t>
  </si>
  <si>
    <t>Învățămînt gimnazial</t>
  </si>
  <si>
    <t>921</t>
  </si>
  <si>
    <t>Ponderea proiectelor implementate în numărul total de proiecte aprobate</t>
  </si>
  <si>
    <t>Obiecte de infrastructură socială reabilitate</t>
  </si>
  <si>
    <t>Alte servicii</t>
  </si>
  <si>
    <t xml:space="preserve">Diferența de curs </t>
  </si>
  <si>
    <t>Soldul la începutul anului</t>
  </si>
  <si>
    <t xml:space="preserve">Corectarea soldului </t>
  </si>
  <si>
    <t>Soldul la sfîrșitul anului</t>
  </si>
  <si>
    <t xml:space="preserve">Primirea împrumuturilor externe pentru proiecte finanțate din surse externe </t>
  </si>
  <si>
    <t>Sold la începutul anului</t>
  </si>
  <si>
    <t xml:space="preserve">Modificarea soldului </t>
  </si>
  <si>
    <t>Sold la sfîrșitul anului</t>
  </si>
  <si>
    <t>Proiectul ”Programul de asistență tehnică și financiară acordată de Guvernul României pentru instituțiile preșcolare din Republica Moldova”</t>
  </si>
  <si>
    <t>Proiectul de Reformă a Educației din Moldova</t>
  </si>
  <si>
    <t>70084</t>
  </si>
  <si>
    <t xml:space="preserve">Proiectull "Imbunatatirea calitatii educatiei"   </t>
  </si>
  <si>
    <t>70066</t>
  </si>
  <si>
    <t>Învățămînt liceal</t>
  </si>
  <si>
    <t>922</t>
  </si>
  <si>
    <t>Îmvățămînt liceal</t>
  </si>
  <si>
    <t>00319</t>
  </si>
  <si>
    <t>70073</t>
  </si>
  <si>
    <t>Clădiri în curs de execuție</t>
  </si>
  <si>
    <t xml:space="preserve">Alte cheltuieli </t>
  </si>
  <si>
    <t>Reparații capitale clădiri</t>
  </si>
  <si>
    <t xml:space="preserve">Procurarea altor materialelor </t>
  </si>
  <si>
    <t>Transferuri acordate</t>
  </si>
  <si>
    <t xml:space="preserve">Granturi curente </t>
  </si>
  <si>
    <t xml:space="preserve">Alte venituri </t>
  </si>
  <si>
    <t>Diferența de curs</t>
  </si>
  <si>
    <t>Proiectul "Programul de asistență tehnică și financiară acordată de Guvernul Romaniei pentru instituțiile preșcolare din Republica Moldova"</t>
  </si>
  <si>
    <t>Granturi capitale prrimite de la organizațiile
internaționale pentru proiecte finanțate din surse externe pentru bugetul de stat</t>
  </si>
  <si>
    <t>Educație timpurie</t>
  </si>
  <si>
    <t>911</t>
  </si>
  <si>
    <t xml:space="preserve">Instituții preșcolare renovate </t>
  </si>
  <si>
    <t xml:space="preserve">Obiective </t>
  </si>
  <si>
    <t>15</t>
  </si>
  <si>
    <t>Obiective</t>
  </si>
  <si>
    <t>Case de cultură/Cămine culturale/Centre culturale renovate/construite/reabilitate</t>
  </si>
  <si>
    <t>Muzee/monumente istorice renovate</t>
  </si>
  <si>
    <t>Localități beneficiare de infrastructura reabilitată</t>
  </si>
  <si>
    <t>Populație cu acces la obiectivele construite/amenajate</t>
  </si>
  <si>
    <t>Grădinițe/Gimnazii/Licee renovate/Școli de artă construite/renovate</t>
  </si>
  <si>
    <t>Complexe sportive multifuncționale construite, terenuri sport</t>
  </si>
  <si>
    <r>
      <rPr>
        <b/>
        <sz val="12"/>
        <rFont val="Times New Roman"/>
        <family val="1"/>
      </rPr>
      <t>DI. Informație generală</t>
    </r>
    <r>
      <rPr>
        <sz val="12"/>
        <rFont val="Times New Roman"/>
        <family val="1"/>
      </rPr>
      <t xml:space="preserve"> </t>
    </r>
  </si>
  <si>
    <t xml:space="preserve">Acces sporit la serviciile de alimentare cu apă și de canalizare gestionate în condiții de siguranță în zonele rurale și orașele mici, extinderea infrastructurii de alimentare cu apă și sanitație, precum și consolidarea capacităților instituționale la nivel național, precum și local pentru furnizarea de servicii de alimentare cu apă și de canalizare. 
</t>
  </si>
  <si>
    <t xml:space="preserve">1. Creșterea nivelului de acoperire cu servicii centralizare de canalizare până la minimum 70% către anul 2028.
2. Asigurarea cu stații de epurare a apelor uzate funcționale a tuturor orașelor-poli de creștere către anul 2028.
3. Dotarea locuințelor cu servicii publice de apeduct din surse sigure de apă – minimum 80% și cu servicii publice de canalizare – minimum 50%, către anul 2028.
4. Îmbunătățirea managementului serviciilor publice de alimentare cu apă și de sanitație.
</t>
  </si>
  <si>
    <t>Gospodarii casnice conectate la un sistem funcțional de deservire cu apă</t>
  </si>
  <si>
    <t>Stații de pompare a apei construite/reabilitate</t>
  </si>
  <si>
    <t>Rezervoare de apă potabilă construite/reabilitate</t>
  </si>
  <si>
    <t>Procentul de debursare a fondurilor din suma planificata în documentul de proiect</t>
  </si>
  <si>
    <t>Electricitate</t>
  </si>
  <si>
    <t>Servicii  economice  multifuncţionale</t>
  </si>
  <si>
    <t>Implementarea politicilor de dezvoltare regională</t>
  </si>
  <si>
    <t>Granturi curente acordate instituţiilor publice la autogestiune</t>
  </si>
  <si>
    <t>Cresțerea numărului turiștilor/vizitatorilor ai atractivităților turistice</t>
  </si>
  <si>
    <r>
      <rPr>
        <u/>
        <sz val="12"/>
        <rFont val="Times New Roman"/>
        <family val="1"/>
      </rPr>
      <t>Abrevieri</t>
    </r>
    <r>
      <rPr>
        <sz val="12"/>
        <rFont val="Times New Roman"/>
        <family val="1"/>
      </rPr>
      <t>: AB – anul de bază (curent), AB-2 şi AB-1 – anii precedenţi anului de bază, AB+1 – anul viitor pentru care se elaborează bugetul; AB+2 şi AB+3 – anii următori anului pentru care se elaborează bugetul.</t>
    </r>
  </si>
  <si>
    <t>Creșterea accesului echitabil la educație timpurie prin reducerea discrepanțelor dintre mediul urban și rural, asigurând un mediu de învățare de calitate, inclusiv pentru copiii aflați în situații de risc, prin modernizarea infrastructurii educaționale preșcolare.</t>
  </si>
  <si>
    <t xml:space="preserve">Localități beneficiare </t>
  </si>
  <si>
    <t>18</t>
  </si>
  <si>
    <t>553</t>
  </si>
  <si>
    <t>700</t>
  </si>
  <si>
    <t>Beneficiari finali</t>
  </si>
  <si>
    <t>1250</t>
  </si>
  <si>
    <t xml:space="preserve">Instituții de învățământ renovate       </t>
  </si>
  <si>
    <t>Instituții de învățământ noi construite</t>
  </si>
  <si>
    <t>Procentul de debursare a fondurilor din suma planificată în documentul de proiect</t>
  </si>
  <si>
    <t>Total proiectul r.Riscani:</t>
  </si>
  <si>
    <t>Dezvoltarea apeductului magistral si a retelelor interne in r.Riscani</t>
  </si>
  <si>
    <t>Proiectarea apeductului magistral si a retelelor interne in r.Riscani</t>
  </si>
  <si>
    <t>Total proiectul Cahul/Vulcanesti:</t>
  </si>
  <si>
    <t>Dezvoltarea apeductului magistral si a retelelor interne in Cahul/Vulcanesti</t>
  </si>
  <si>
    <t>Proiectarea apeductului magistral si a retelelor interne in Cahul/Vulcanesti</t>
  </si>
  <si>
    <t>Total proiectul Soroca:</t>
  </si>
  <si>
    <t>Constructia statiei de epurare si infrastructurii de canalizare in Soroca</t>
  </si>
  <si>
    <t>Proiectarea statiei de epurarea si a infrastructurii de canalizare in Soroca</t>
  </si>
  <si>
    <t>Total proiectul Comrat:</t>
  </si>
  <si>
    <t>Constructia statiei de epurare si infrastructurii de canalizare in Comrat</t>
  </si>
  <si>
    <t>Proiectarea statiei de epurarea si a infrastructurii de canalizare in Comrat</t>
  </si>
  <si>
    <t>Proiece WASH educație</t>
  </si>
  <si>
    <t>Imbunatirea facilitatilor WASH in institutiile de invatamant selectate</t>
  </si>
  <si>
    <t>Proiece WASH sanatate</t>
  </si>
  <si>
    <t>Imbunatirea facilitatilor WASH in institutiile medicale selectate</t>
  </si>
  <si>
    <t>Total proiectul-pilot de imbunatatire a sanitatiei in gospodarie casnica:</t>
  </si>
  <si>
    <t>Lucrari de reconstructii</t>
  </si>
  <si>
    <t>Proiectarea lucrarilor</t>
  </si>
  <si>
    <t>Corectarea soldului</t>
  </si>
  <si>
    <r>
      <t xml:space="preserve">Obiective </t>
    </r>
    <r>
      <rPr>
        <i/>
        <sz val="12"/>
        <color indexed="8"/>
        <rFont val="Times New Roman"/>
        <family val="1"/>
      </rPr>
      <t>(pe termen mediu, cu accent  pe anul pentru care se aprobă programul)</t>
    </r>
  </si>
  <si>
    <t>Copii beneficiari de condiții modernizate în instituțiile preșcolare</t>
  </si>
  <si>
    <t>Procentul de copii și pedagogi care se declară mulțumiți de noile condiții de infrastructură și de dotare din instituțiile preșcolare beneficiare ale proiectului</t>
  </si>
  <si>
    <t>Copii suplimentar încadrați în instituțiile de educație timpurie</t>
  </si>
  <si>
    <t xml:space="preserve">1. Dezvoltarea și modernizarea rețelei de instituții din localitățile rurale pentru asigurarea accesului copiilor la educație de calitate, prin renovarea și construcția instituțiilor preșcolare, dotarea cu mobilier şi echipamente a instituțiilor în funcție de necesitățile locale.              
2. Renovarea a 12 instituții de educație timpurie până la finele anului 2027, conform cerințelelor de infrastructură și anume asigurarea standardelor naționale de calitate privind siguranța, rezistența, cerințele de incluziune și sustenabilitate. 
</t>
  </si>
  <si>
    <t>Procentul de studenți și profesori care se declară mulțumiți de condițiile noi create în clasă şi funcţionalitatea şcolilor beneficiare a proiectului</t>
  </si>
  <si>
    <t>Elevi beneficiari a condițiilor de studii îmbunătățite</t>
  </si>
  <si>
    <t>pentru anul 2026 și estimări pe anii 2027-2028</t>
  </si>
  <si>
    <t>2026 Proiect</t>
  </si>
  <si>
    <t>2028 Estimat</t>
  </si>
  <si>
    <t>Soldul costului de deviz la 01.01.2025</t>
  </si>
  <si>
    <t>Soldul costului de deviz la                 01.01 2026</t>
  </si>
  <si>
    <t>Diferența de cusr</t>
  </si>
  <si>
    <t xml:space="preserve">Granturi primite </t>
  </si>
  <si>
    <t xml:space="preserve">Proiectul "Imbunatatirea calitatii educatiei"   </t>
  </si>
  <si>
    <t>Contribuția Guvernului la proiect "Securitatea aprovizionării cu apă și canalizare în Moldova"</t>
  </si>
  <si>
    <t>Alte despăgubiri</t>
  </si>
  <si>
    <t>Locuri de muncă nou create/menținute în obiectivele de suport</t>
  </si>
  <si>
    <t>Numărul de proiecte de eficiență energetică și valorificare a surselor de energie regenerabila implementate</t>
  </si>
  <si>
    <t>Numărul de clădiri publice reabilitate energetic</t>
  </si>
  <si>
    <t>Numărul de clădiri publice echipate cu sisteme fotovoltaice</t>
  </si>
  <si>
    <t xml:space="preserve">1. Asigurarea elaborării, aprobării și actualizării, după caz, a Programelor Operaționale Regionale, Planurilor Operaționale Locale pentru implementarea Programului Național de dezvoltare a orașelor-poli de creștere în Republica Moldova, alte acte de planificare la nivel regional.
2. Asigurarea implementării în proporție de 100% a proiectelor incluse în DUP 2025-2027, finanțate din mijloacele Fondului Național pentru Dezvoltare Regională, precum și a proiectelor finanțate din surse externe.                                                                                                                                                                                                                                                                              </t>
  </si>
  <si>
    <t>Costul investiției necesare pentru a genera 1 vizitator</t>
  </si>
  <si>
    <t>lei/număr de vizitatori</t>
  </si>
  <si>
    <t>Curți de bloc reabilitate/renovate</t>
  </si>
  <si>
    <t>mii lei/complex sportiv</t>
  </si>
  <si>
    <t>Procentul populației cu acces la servicii centralizate de apeduct din surse sigure</t>
  </si>
  <si>
    <t xml:space="preserve">Procentul populației cu acces la servicii centralizate de canalizare </t>
  </si>
  <si>
    <t>Stații de epurare funcționale</t>
  </si>
  <si>
    <t>Costul mediu de construcție/reabilitare per 1 km de rețea (apeduct sau canalizare)</t>
  </si>
  <si>
    <t>mii lei/km</t>
  </si>
  <si>
    <t>e4</t>
  </si>
  <si>
    <t>Costul mediu de investiție per gospodărie casnică conectată</t>
  </si>
  <si>
    <t>mii lei/gospodărie</t>
  </si>
  <si>
    <t>Costul mediu de instalare/reabilitare per 1 km de rețea de iluminat</t>
  </si>
  <si>
    <t>Costul mediu per instituție prescolară renovată</t>
  </si>
  <si>
    <t>Costul mediu per copil încadrat în instituțiile de educație timpurie</t>
  </si>
  <si>
    <t>mii lei/instituție</t>
  </si>
  <si>
    <t>mii lei/copil</t>
  </si>
  <si>
    <t>Numărul de elevi din școlile beneficiare care au acces la blocurile sanitare nou construite</t>
  </si>
  <si>
    <t>Numărul de elevi din gimnaziile beneficiare care au acces la blocurile sanitare nou construite</t>
  </si>
  <si>
    <t>Costul mediu de renovare/construcție per instituție de învățământ</t>
  </si>
  <si>
    <t>lei/locuitor</t>
  </si>
  <si>
    <t>Costul mediu pentru reabilitarea/construcția unui loc de sport</t>
  </si>
  <si>
    <t>Costul mediu al unui proiect finalizat a unui spațiu public social</t>
  </si>
  <si>
    <t xml:space="preserve"> mii lei/km</t>
  </si>
  <si>
    <t>Costul mediu de investiție per locuitor cu acces la iluminat stradal</t>
  </si>
  <si>
    <t xml:space="preserve"> lei/locuitor</t>
  </si>
  <si>
    <t>Creșterea infrastructurii de suport pentru afaceri în regiunile de dezvoltare, prin consolidarea bazei economice regionale și stimularea serviciilor conexe destinate mediului antreprenorial.</t>
  </si>
  <si>
    <t xml:space="preserve"> Dezvoltarea infrastructurii turistice în regiunile de dezvoltare, prin valorificarea patrimoniului cultural și natural și creșterea atractivității zonelor turistice.</t>
  </si>
  <si>
    <t>Dezvoltarea infrastructurii sociale și urbane durabile, prin crearea unei rețele de orașe – poli de creștere regională atractive pentru locuitori, antreprenori și vizitatori care să genereze creștere economică, ocuparea forței de muncă și stimularea dezvoltării zonelor teritoriale adiacente. 
Pregătirea și răspunsul Moldovei la hazardele naturale și șocurile legate de climă și, în cazul unei crize sau urgențe eligibile, să răspundă prompt și eficient la aceasta.</t>
  </si>
  <si>
    <t xml:space="preserve"> Asigurarea accesului la servicii moderne de iluminat public în localitățile Republicii Moldova, contribuind la creșterea siguranței și calității vieții populației.
</t>
  </si>
  <si>
    <r>
      <t>Subprogramul vizează îmbunătățirea infrastructurii educaționale preșcolare în vederea asigurării accesului tuturor copiilor la servicii de educație timpurie de calitate.
Proiectele sunt implementate în parteneriat de Ministerul Educației și Cercetării și I.P. ONDRL, cu finanțare din Fondul Național pentru Dezvoltare Regională și Locală (FNDRL), precum și din surse externe.
Proiectul „</t>
    </r>
    <r>
      <rPr>
        <b/>
        <i/>
        <sz val="11"/>
        <rFont val="Times New Roman"/>
        <family val="1"/>
        <charset val="204"/>
      </rPr>
      <t xml:space="preserve">Îmbunătățirea calității educației” </t>
    </r>
    <r>
      <rPr>
        <sz val="11"/>
        <rFont val="Times New Roman"/>
        <family val="1"/>
      </rPr>
      <t xml:space="preserve">și </t>
    </r>
    <r>
      <rPr>
        <sz val="11"/>
        <rFont val="Times New Roman"/>
        <family val="1"/>
        <charset val="204"/>
      </rPr>
      <t>Proiectul „</t>
    </r>
    <r>
      <rPr>
        <b/>
        <i/>
        <sz val="11"/>
        <rFont val="Times New Roman"/>
        <family val="1"/>
      </rPr>
      <t>Programul de asistență tehnică și financiară acordată de Guvernul Romaniei pentru instituțiile preșcolare din Republica Moldova</t>
    </r>
    <r>
      <rPr>
        <sz val="11"/>
        <rFont val="Times New Roman"/>
        <family val="1"/>
        <charset val="204"/>
      </rPr>
      <t xml:space="preserve">”, implementat în parteneriat de Ministerul Educației și Cercetării și I.P. ONDRL, vizează un set amplu de acțiuni menite să îmbunătățească infrastructura educațională și socială pentru copii, în special pentru cei aflați în situații de risc. Printre activitățile principale se numără construcția și reconstrucția creșelor și grupelor de creșă, pentru a asigura servicii educaționale timpurii de calitate. De asemenea, proiectul prevede construirea și dotarea centrelor de zi pentru copii și centrelor de plasament temporar, menite să ofere suport copiilor care necesită îngrijire temporară. 
O atenție deosebită este acordată și construcției caselor comunitare pentru copii, asigurându-le un mediu stabil și sigur, precum și altor instituții de plasament dedicate copiilor cu surse de finantare din FNDRL. </t>
    </r>
  </si>
  <si>
    <t>Reabilitarea instituțiilor preșcolare/școlare pentru asigurarea condițiilor îmbunătățite de activitate a copiilor, în vederea creșterii confortului și siguranței în procesul educațional.</t>
  </si>
  <si>
    <t>Îmbunătățirea condițiilor de activitate a gimnaziilorprin renovarea și dotarea blocurilor sanitare, asigurând un mediu educațional sigur și adecvat pentru elevi.</t>
  </si>
  <si>
    <t>IP Oficiul Național de Dezvoltare Regională și Locală din Moldova gestionează alocațiile oferite de către Ministerul Educației și Cercetării, care se focusează pe construcția și dotarea blocurilor sanitare în gimnazii.</t>
  </si>
  <si>
    <t>IP Oficiul Național de Dezvoltare Regională și Locală gestionează alocațiile oferite de Ministerul Educației și Cercetării care se focusează pe construcția și dotarea blocurilor sanitare în școli.</t>
  </si>
  <si>
    <t>Îmbunătățirea mediului de învățare în instituțiile de învățământ (clasele 1–12), cu accent pe sprijinirea elevilor în situații de risc, prin alinierea infrastructurii la standardele naționale de calitate privind siguranța, rezistența, incluziunea și sustenabilitatea.</t>
  </si>
  <si>
    <t>Proiect implementat în parteneriat cu Ministerul Educației și Cercetării și I.P. ONDRL, cu finanțare asigurată de grupul Băncii Mondiale. Activitățile principale includ renovarea și modernizarea școlilor existente, construcția de școli noi, dotarea acestora cu mobilier și echipamente moderne, precum și crearea unui mediu de învățare sigur și incluziv pentru toți elevii, inclusiv cei aflați în situații de risc.</t>
  </si>
  <si>
    <t>Ponderea cerințelor tehnice pentru proiectarea antiseismică elaborate și aprobate</t>
  </si>
  <si>
    <t>Ponderea cerințelor pentru reabilitarea antiseismică elaborate și aprobate</t>
  </si>
  <si>
    <t>Cerințe tehnice pentru proiectarea antiseismică elaborate și aprobate</t>
  </si>
  <si>
    <t>Gradul de valorificare a bugetului planificat pentru elaborarea cerințelor tehnice</t>
  </si>
  <si>
    <t>Cerințe tehnice pentru reabilitarea antiseismică elaborate și aprobate</t>
  </si>
  <si>
    <t>Bgetul de Stat</t>
  </si>
  <si>
    <r>
      <rPr>
        <b/>
        <sz val="12"/>
        <color theme="1"/>
        <rFont val="Times New Roman"/>
        <family val="1"/>
        <charset val="204"/>
      </rPr>
      <t>A. Sinteza propunerii de buget</t>
    </r>
    <r>
      <rPr>
        <sz val="12"/>
        <color theme="1"/>
        <rFont val="Times New Roman"/>
        <family val="1"/>
        <charset val="204"/>
      </rPr>
      <t xml:space="preserve"> </t>
    </r>
    <r>
      <rPr>
        <i/>
        <sz val="12"/>
        <color theme="1"/>
        <rFont val="Times New Roman"/>
        <family val="1"/>
        <charset val="204"/>
      </rPr>
      <t>(se completează automat în SIMF), mii lei</t>
    </r>
  </si>
  <si>
    <t>Cheltuieli de personal</t>
  </si>
  <si>
    <t>Bunuri si servicii</t>
  </si>
  <si>
    <t>Prestatii sociale</t>
  </si>
  <si>
    <r>
      <t xml:space="preserve">B. Sinteza limitelor de cheltuieli </t>
    </r>
    <r>
      <rPr>
        <i/>
        <sz val="12"/>
        <color theme="1"/>
        <rFont val="Times New Roman"/>
        <family val="1"/>
        <charset val="204"/>
      </rPr>
      <t>(se completează automat în SIMF), mii lei</t>
    </r>
  </si>
  <si>
    <r>
      <t xml:space="preserve">C. Estimarea resurselor colectate de autorități/instituții, </t>
    </r>
    <r>
      <rPr>
        <b/>
        <i/>
        <sz val="12"/>
        <color theme="1"/>
        <rFont val="Times New Roman"/>
        <family val="1"/>
        <charset val="204"/>
      </rPr>
      <t>mii lei</t>
    </r>
  </si>
  <si>
    <t>Servicii generale economice și comerciale</t>
  </si>
  <si>
    <t>Securitate industrială</t>
  </si>
  <si>
    <r>
      <rPr>
        <b/>
        <sz val="12"/>
        <color theme="1"/>
        <rFont val="Times New Roman"/>
        <family val="1"/>
        <charset val="204"/>
      </rPr>
      <t>DI. Informație generală</t>
    </r>
    <r>
      <rPr>
        <sz val="12"/>
        <color theme="1"/>
        <rFont val="Times New Roman"/>
        <family val="1"/>
        <charset val="204"/>
      </rPr>
      <t xml:space="preserve"> </t>
    </r>
    <r>
      <rPr>
        <i/>
        <sz val="12"/>
        <color theme="1"/>
        <rFont val="Times New Roman"/>
        <family val="1"/>
        <charset val="204"/>
      </rPr>
      <t>(se completează de către autoritatea superioară înainte de a remite formularul pentru completare instituţiilor din subordine)</t>
    </r>
  </si>
  <si>
    <t xml:space="preserve"> Scop</t>
  </si>
  <si>
    <t xml:space="preserve">Îmbunătățirea calității și siguranței construcțiilor, activității de urbanism şi de amenajare a teritoriului, funcționării și exploatării obiectelor industriale periculoase în condiții de securitate și inofensivitate, securității la incendiu și protecției civile, sănătății și siguranței în muncă, supravegherii pieţei și protecției consumatorilor privind materialele de construcție şi utilajele/obiectele industriale periculoase, activităţii geodezice şi cartografice și respectării condițiilor de licențiere, în vederea protecției populației și a mediului înconjurător.                                                                                                                                                                                                                                                                                                                                                                                                  </t>
  </si>
  <si>
    <r>
      <t xml:space="preserve">Obiective </t>
    </r>
    <r>
      <rPr>
        <i/>
        <sz val="12"/>
        <color theme="1"/>
        <rFont val="Times New Roman"/>
        <family val="1"/>
        <charset val="204"/>
      </rPr>
      <t>(pe termen mediu, cu accent  pe anul pentru care se aprobă programul)</t>
    </r>
  </si>
  <si>
    <t>Subprogramul conține activități de îmbunătățire a calității și siguranței construcțiilor, activității de urbanism şi de amenajare a teritoriului, funcționării și exploatării obiectelor industriale periculoase în condiții de securitate și inofensivitate, securității la incendiu și protecției civile, sănătății și siguranței în muncă, supravegherii pieţei și protecției consumatorilor privind materialele de construcție şi utilajele/obiectele industriale periculoase, activităţii geodezice şi cartografice și respectării condițiilor de licențiere, în conformitate cu prevederile Hotărârii Guvernului nr.391/2023.</t>
  </si>
  <si>
    <t xml:space="preserve">r1 </t>
  </si>
  <si>
    <t>Ponderea neconformităților înlăturate în domeniul construcțiilor și urbanismului</t>
  </si>
  <si>
    <t>14,5</t>
  </si>
  <si>
    <t xml:space="preserve">r2 </t>
  </si>
  <si>
    <t xml:space="preserve">Ponderea obiectelor recepționate în domeniul construcțiilor </t>
  </si>
  <si>
    <t>Ponderea instalațiilor tehnice din zona de risc</t>
  </si>
  <si>
    <t>Ponderea de înlătuare a încălcărilor depistate</t>
  </si>
  <si>
    <t xml:space="preserve">o1 </t>
  </si>
  <si>
    <t>Controale efectuate în domeniul supravegherii pieței și protecției consumatorilor</t>
  </si>
  <si>
    <t>Controale și verificări de stat privind asigurarea respectarii legislației</t>
  </si>
  <si>
    <t>2166</t>
  </si>
  <si>
    <t>Monitorizarea calităţii proiectelor, lucrărilor și produselor în construcții (încercări de laborator, expertize)</t>
  </si>
  <si>
    <t xml:space="preserve">Controale efectuate în domeniul construcțiilor și urbanismului </t>
  </si>
  <si>
    <t>Controale efectuate în domeniul siguranței obiectelor industriale periculoase</t>
  </si>
  <si>
    <t>400</t>
  </si>
  <si>
    <t xml:space="preserve">Controale efectuate în domeniul siguranței antiincendiare și protecției civile </t>
  </si>
  <si>
    <t>390</t>
  </si>
  <si>
    <t>Acte permisive, coordonări, avize emise</t>
  </si>
  <si>
    <t>846</t>
  </si>
  <si>
    <t>600</t>
  </si>
  <si>
    <t>800</t>
  </si>
  <si>
    <t>900</t>
  </si>
  <si>
    <t>Controale efectuate în domeniul activătății geodezice și cartografice</t>
  </si>
  <si>
    <t xml:space="preserve">Obiecte  industrial periculoase verificate </t>
  </si>
  <si>
    <t>Durata medie a unui control</t>
  </si>
  <si>
    <t>zile</t>
  </si>
  <si>
    <t xml:space="preserve">Controale efectuate de un inspector pe parcursul unui an </t>
  </si>
  <si>
    <t>00472</t>
  </si>
  <si>
    <t>Activități de supraveghere tehnică</t>
  </si>
  <si>
    <t>Remunerarea muncii</t>
  </si>
  <si>
    <t>Remunerarea muncii angajatilor conform statelor</t>
  </si>
  <si>
    <t>Contributii de asigurari sociale de stat obligatorii</t>
  </si>
  <si>
    <t>Energie electrică</t>
  </si>
  <si>
    <t>Gaze</t>
  </si>
  <si>
    <t>Apă şi canalizare</t>
  </si>
  <si>
    <t>Servicii informaţionale</t>
  </si>
  <si>
    <t>Servicii de telecomunicaţii</t>
  </si>
  <si>
    <t>Servicii de locaţiune</t>
  </si>
  <si>
    <t>Deplasări de serviciu în interiorul ţării</t>
  </si>
  <si>
    <t>Servicii editoriale</t>
  </si>
  <si>
    <t>Servicii de pază</t>
  </si>
  <si>
    <t>Servicii judiciare</t>
  </si>
  <si>
    <t xml:space="preserve">Servicii de evaluare a activelor </t>
  </si>
  <si>
    <t>Servicii poştale şi servicii de distribuire a drepturilor sociale</t>
  </si>
  <si>
    <t>Prestații sociale</t>
  </si>
  <si>
    <t>Indemnizaţii la încetarea acţiunii contractului de muncă</t>
  </si>
  <si>
    <t>Indemnizaţii pentru incapacitatea temporară de muncă achitate din mijloacele financiare ale angajatorului</t>
  </si>
  <si>
    <t>Alte prestații sociale ale angajatorilor</t>
  </si>
  <si>
    <t>Plăți aferente documentelor executorii cu executare benevolă</t>
  </si>
  <si>
    <t>Procurarea mijloacelor de transport</t>
  </si>
  <si>
    <t>Procurarea altor mijloace fixe</t>
  </si>
  <si>
    <t>Procurarea produselor alimentare</t>
  </si>
  <si>
    <r>
      <t>E. Estimarea investiţiilor capitale pe proiecte,</t>
    </r>
    <r>
      <rPr>
        <b/>
        <i/>
        <sz val="12"/>
        <color theme="1"/>
        <rFont val="Times New Roman"/>
        <family val="1"/>
        <charset val="204"/>
      </rPr>
      <t xml:space="preserve"> mii lei</t>
    </r>
  </si>
  <si>
    <t>Abrevieri: AB – anul de bază (curent), AB-2 şi AB-1 – anii precedenţi anului de bază, AB+1 – anul viitor pentru care se elaborează bugetul; AB+2 şi AB+3 – anii următori anului pentru care se elaborează bugetul.</t>
  </si>
  <si>
    <t>Micșorarea unităților de măsură pentru anii 2026-2028, s-a efectuat în baza prevederilor art. 31 (2) din Legea nr. 131/2012 privind controlul de stat asupra activității de întreprinzător     și a Hotărârii Guvernului nr. 355/2020 cu privire la aprobarea Metodologiei de stabilire a obiectivelor și indicatorilor de performanță a organelor de control de stat asupra activității de întreprinzător.</t>
  </si>
  <si>
    <t>Bugetul de stat</t>
  </si>
  <si>
    <t>Construcții</t>
  </si>
  <si>
    <t>Dezvoltarea regională și construcții</t>
  </si>
  <si>
    <t>Politici și management în domeniul infrastructurii și dezvoltării regionale</t>
  </si>
  <si>
    <t>01</t>
  </si>
  <si>
    <t>Realizarea priorităților setate în domeniile de competență ale ministerului (transport; infrastructura de transport; urbanism, construcții și locuințe; dezvoltare regională și locală; infrastructura de apă și sanitație) corelate cu obiectivele reflectate în principalele documente de planificare, documentele de politici publice și inerent alinierea cadrului normativ în domeniu la acquis-ul Uniunii Europene pentru asigurarea dezvoltării durabile a țării echitabilă prin răspunsuri adaptate nevoilor femeilor și bărbaților în toată diversitatea lor.</t>
  </si>
  <si>
    <t xml:space="preserve">Subprogramul cuprinde activități de creștere a eficienței şi eficacității politicilor publice şi asigurării alinierii politicilor sectoriale la standardele şi cerințele de aderare la Uniunea Europeană în domeniile de activitate atribuite în competenţa Ministerului Infrastructurii și Dezvoltării Regionale, inclusiv analiza politicilor sectoriale pentru a identifica și aborda mai eficient disparitățile de gen. </t>
  </si>
  <si>
    <t>Gradul de realizare al Planului de acțiuni al Ministerului Infrastructurii și Dezvoltării Regionale (aparatul central)</t>
  </si>
  <si>
    <t>Ponderea proiectelor de acte normative consultate public din numărul de acte normative adoptate</t>
  </si>
  <si>
    <t xml:space="preserve">Gradul de realizare al Programului Național de Aderare a RM la UE pe anii 2025-2029 (PNA) </t>
  </si>
  <si>
    <t>Nivelul de realizare a Agendei de reforme aferentă Planului de creștere al Republicii Moldova pentru anii 2025–2027</t>
  </si>
  <si>
    <t>Ponderea politicilor și a cadrului normativ care au integrate perspectiva abordării de gen din numărul total al politicilor administrate</t>
  </si>
  <si>
    <t>Acte normative elaborate, total</t>
  </si>
  <si>
    <t>Acte normative aprobate, total</t>
  </si>
  <si>
    <t>Acorduri bilaterale/ multilaterale semnate cu alte state/organizații internaționale</t>
  </si>
  <si>
    <t>Rapoarte de monitorizare/evaluare elaborate privind nivelul de realizare a documentelor de politici publice și documentelor de planificare elaborate</t>
  </si>
  <si>
    <t>Angajați instruiți mai mult de 40 de ore</t>
  </si>
  <si>
    <r>
      <t>Acte normative elaborate per persoană</t>
    </r>
    <r>
      <rPr>
        <sz val="12"/>
        <color rgb="FFFF0000"/>
        <rFont val="Times New Roman"/>
        <family val="1"/>
      </rPr>
      <t/>
    </r>
  </si>
  <si>
    <t>număr/ persoană</t>
  </si>
  <si>
    <t>Conformitatea actelor normative elaborate la cerințele normative și metodologice</t>
  </si>
  <si>
    <t>acte restituite/ elaborate</t>
  </si>
  <si>
    <r>
      <t xml:space="preserve">DIII. Cheltuieli, </t>
    </r>
    <r>
      <rPr>
        <b/>
        <i/>
        <sz val="12"/>
        <color theme="1"/>
        <rFont val="Times New Roman"/>
        <family val="1"/>
        <charset val="204"/>
      </rPr>
      <t>mii lei</t>
    </r>
  </si>
  <si>
    <t>Managementul autorităților administrative centrale</t>
  </si>
  <si>
    <t xml:space="preserve">Remunerarea muncii </t>
  </si>
  <si>
    <t>Remunerarea muncii conform statelor</t>
  </si>
  <si>
    <t>Alte plăți</t>
  </si>
  <si>
    <t>Contribuții de asigurări sociale de stat obligatorii</t>
  </si>
  <si>
    <t xml:space="preserve">Servicii informaționale </t>
  </si>
  <si>
    <t>Servicii de locațiune</t>
  </si>
  <si>
    <t>Deplasari de serviciu în interiorul țării</t>
  </si>
  <si>
    <t>Servicii poștale</t>
  </si>
  <si>
    <t>Prestații sociale ale angajatorilor</t>
  </si>
  <si>
    <t>Indemnizații la încetarea acțiunii contractului de muncă</t>
  </si>
  <si>
    <t>Indemnizații pentru incapacitate de muncă achitate din mijloacele financiare ale angajatorului</t>
  </si>
  <si>
    <t>Cotizatii in organizatiile internationale</t>
  </si>
  <si>
    <t>Procurarea mașinilor și utilajelor</t>
  </si>
  <si>
    <t>Procurarea medicamentelor și materialelor sanitare</t>
  </si>
  <si>
    <t>Procurarea îmbrăcămintei, încalțămintei, accesoriilor de pat</t>
  </si>
  <si>
    <t>00514</t>
  </si>
  <si>
    <t xml:space="preserve">Activitati de informare si comunicare   </t>
  </si>
  <si>
    <r>
      <rPr>
        <u/>
        <sz val="12"/>
        <color theme="1"/>
        <rFont val="Times New Roman"/>
        <family val="1"/>
        <charset val="204"/>
      </rPr>
      <t>Abrevieri</t>
    </r>
    <r>
      <rPr>
        <sz val="12"/>
        <color theme="1"/>
        <rFont val="Times New Roman"/>
        <family val="1"/>
        <charset val="204"/>
      </rPr>
      <t>: AB – anul de bază (curent), AB-2 şi AB-1 – anii precedenţi anului de bază, AB+1 – anul viitor pentru care se elaborează bugetul; AB+2 şi AB+3 – anii următori anului pentru care se elaborează bugetul.</t>
    </r>
  </si>
  <si>
    <t>433</t>
  </si>
  <si>
    <t>Dezvoltarea bazei normative în construcții</t>
  </si>
  <si>
    <r>
      <rPr>
        <b/>
        <sz val="12"/>
        <color indexed="8"/>
        <rFont val="Times New Roman"/>
        <family val="1"/>
        <charset val="204"/>
      </rPr>
      <t>DI. Informație generală</t>
    </r>
    <r>
      <rPr>
        <sz val="12"/>
        <color indexed="8"/>
        <rFont val="Times New Roman"/>
        <family val="1"/>
        <charset val="204"/>
      </rPr>
      <t xml:space="preserve"> </t>
    </r>
    <r>
      <rPr>
        <i/>
        <sz val="12"/>
        <color indexed="8"/>
        <rFont val="Times New Roman"/>
        <family val="1"/>
        <charset val="204"/>
      </rPr>
      <t>(se completează de către autoritatea superioară înainte de a remite formularul pentru completare instituţiilor din subordine)</t>
    </r>
  </si>
  <si>
    <r>
      <t xml:space="preserve">Obiective </t>
    </r>
    <r>
      <rPr>
        <i/>
        <sz val="12"/>
        <rFont val="Times New Roman"/>
        <family val="1"/>
        <charset val="204"/>
      </rPr>
      <t>(pe termen mediu, cu accent  pe anul pentru care se aprobă programul)</t>
    </r>
  </si>
  <si>
    <t>14</t>
  </si>
  <si>
    <t>Gradul de valorificare a bugetului planificat pentru elaborarea documentelor normative</t>
  </si>
  <si>
    <t>00341</t>
  </si>
  <si>
    <t>Elaborarea sistemului de documente normative în construcții</t>
  </si>
  <si>
    <t>Alte mijloace fixe</t>
  </si>
  <si>
    <t>00329</t>
  </si>
  <si>
    <t>pentru anul 2026 și estimări pentru anii 2027-2028</t>
  </si>
  <si>
    <t>Bugetul de Stat</t>
  </si>
  <si>
    <t xml:space="preserve">Ministerul Infrastructurii şi Dezvoltării Regionale </t>
  </si>
  <si>
    <t>Bunuri şi servicii</t>
  </si>
  <si>
    <t xml:space="preserve">Transferuri capitale </t>
  </si>
  <si>
    <t xml:space="preserve">Granturi capitale primite </t>
  </si>
  <si>
    <t xml:space="preserve">Primirea împrumuturilor externe </t>
  </si>
  <si>
    <t xml:space="preserve">Proiectul "Constructia locuintelor sociale III"        </t>
  </si>
  <si>
    <t>Transferuri capitale primite cu destinatie specialî intre institutiile bugetului de stat si institutiile bugetelor locale de nivelul 2</t>
  </si>
  <si>
    <t xml:space="preserve">Proiectul "Constructia locuintelor sociale II"        </t>
  </si>
  <si>
    <t xml:space="preserve">Transferuri capitale primite cu destinatie generala intre institutiile bugetului de stat si institutiile bugetelor locale de nivelul 2   </t>
  </si>
  <si>
    <t>Gospodaria de locuinţe</t>
  </si>
  <si>
    <t>Construcţia locuinţelor</t>
  </si>
  <si>
    <r>
      <t xml:space="preserve">Obiective </t>
    </r>
    <r>
      <rPr>
        <i/>
        <sz val="11"/>
        <color indexed="8"/>
        <rFont val="Times New Roman"/>
        <family val="1"/>
        <charset val="204"/>
      </rPr>
      <t>(pe termen mediu, cu accent  pe anul pentru care se aprobă programul)</t>
    </r>
  </si>
  <si>
    <t>Locuinţe/cămine/aziluri construite și sau reparate capital</t>
  </si>
  <si>
    <t>Cetățeni potențial beneficiari</t>
  </si>
  <si>
    <t>Suprafaţa totală a locuinţelor/căminelor/azilurilor finisate</t>
  </si>
  <si>
    <t>m.p.</t>
  </si>
  <si>
    <t>lei/m.p.</t>
  </si>
  <si>
    <t>Proiectul "Construcţia Locuinţelor Sociale" III</t>
  </si>
  <si>
    <t>Servicii de informaţionale</t>
  </si>
  <si>
    <t>Formarea profesională</t>
  </si>
  <si>
    <t>Deplasări de srviciu peste hotare</t>
  </si>
  <si>
    <t>Servicii de evaluare a activelor</t>
  </si>
  <si>
    <t>Servicii poștale și de curierat</t>
  </si>
  <si>
    <t>Alte cheltuieli curente</t>
  </si>
  <si>
    <t xml:space="preserve">Taxe, amenzi, penalitati si alte plati obligatorii      </t>
  </si>
  <si>
    <t>Alte cheltuieli în bază de contracte cu persone fizice</t>
  </si>
  <si>
    <t>Clădiri în curs de execuţie</t>
  </si>
  <si>
    <t>Procurarea combustibilului, carburantilor şi lubrifianţilor</t>
  </si>
  <si>
    <t>Procurarea materialelor de uz gosposaresc şi rechizite de birou</t>
  </si>
  <si>
    <t>Proiectul "Construcţia Locuinţelor Sociale" II</t>
  </si>
  <si>
    <t>Alte cheltuieli in baza de contracte cu pers fizice</t>
  </si>
  <si>
    <t>Managmentul autorităților publice centrale</t>
  </si>
  <si>
    <t>Soldul costului de deviz la                 31.12 2026</t>
  </si>
  <si>
    <t>TOTAL Proiect "Construcţia Locuintelor Sociale III"</t>
  </si>
  <si>
    <t>TOTAL Proiect "Construcţia Locuintelor Sociale II"</t>
  </si>
  <si>
    <r>
      <t>Conducător             /___________</t>
    </r>
    <r>
      <rPr>
        <u/>
        <sz val="11"/>
        <color theme="1"/>
        <rFont val="Times New Roman"/>
        <family val="1"/>
        <charset val="204"/>
      </rPr>
      <t xml:space="preserve"> </t>
    </r>
    <r>
      <rPr>
        <sz val="11"/>
        <color theme="1"/>
        <rFont val="Times New Roman"/>
        <family val="1"/>
        <charset val="204"/>
      </rPr>
      <t>/   _________________________/</t>
    </r>
  </si>
  <si>
    <t>Şeful subdiviziunii responsabile de planificarea bugetului / ____________ /_________________/</t>
  </si>
  <si>
    <r>
      <t xml:space="preserve">Data prezentării     </t>
    </r>
    <r>
      <rPr>
        <u/>
        <sz val="11"/>
        <color theme="1"/>
        <rFont val="Times New Roman"/>
        <family val="1"/>
        <charset val="204"/>
      </rPr>
      <t xml:space="preserve"> </t>
    </r>
  </si>
  <si>
    <r>
      <rPr>
        <b/>
        <sz val="12"/>
        <rFont val="Times New Roman"/>
        <family val="1"/>
        <charset val="204"/>
      </rPr>
      <t>A. Sinteza propunerii de buget</t>
    </r>
    <r>
      <rPr>
        <sz val="12"/>
        <rFont val="Times New Roman"/>
        <family val="1"/>
        <charset val="204"/>
      </rPr>
      <t xml:space="preserve"> </t>
    </r>
    <r>
      <rPr>
        <i/>
        <sz val="12"/>
        <rFont val="Times New Roman"/>
        <family val="1"/>
        <charset val="204"/>
      </rPr>
      <t>(se completează automat în SIMF), mii lei</t>
    </r>
  </si>
  <si>
    <t>Încasări de la prestarea serviciilor cu plată</t>
  </si>
  <si>
    <t>Corectarea soldului neutilizat</t>
  </si>
  <si>
    <r>
      <t xml:space="preserve">B. Sinteza limitelor de cheltuieli </t>
    </r>
    <r>
      <rPr>
        <i/>
        <sz val="12"/>
        <rFont val="Times New Roman"/>
        <family val="1"/>
        <charset val="204"/>
      </rPr>
      <t>(se completează automat în SIMF), mii lei</t>
    </r>
  </si>
  <si>
    <t>2028  Estimat</t>
  </si>
  <si>
    <r>
      <t xml:space="preserve">C. Estimarea resurselor colectate de autorități/instituții, </t>
    </r>
    <r>
      <rPr>
        <b/>
        <i/>
        <sz val="12"/>
        <rFont val="Times New Roman"/>
        <family val="1"/>
        <charset val="204"/>
      </rPr>
      <t>mii lei</t>
    </r>
  </si>
  <si>
    <t>Transport naval</t>
  </si>
  <si>
    <t>297</t>
  </si>
  <si>
    <t>00156</t>
  </si>
  <si>
    <t>Dezvoltarea transportului naval</t>
  </si>
  <si>
    <r>
      <rPr>
        <b/>
        <sz val="12"/>
        <rFont val="Times New Roman"/>
        <family val="1"/>
        <charset val="204"/>
      </rPr>
      <t>DI. Informație generală</t>
    </r>
    <r>
      <rPr>
        <sz val="12"/>
        <rFont val="Times New Roman"/>
        <family val="1"/>
        <charset val="204"/>
      </rPr>
      <t xml:space="preserve"> </t>
    </r>
    <r>
      <rPr>
        <i/>
        <sz val="12"/>
        <rFont val="Times New Roman"/>
        <family val="1"/>
        <charset val="204"/>
      </rPr>
      <t>(se completează de către autoritatea superioară înainte de a remite formularul pentru completare instituţiilor din subordine)</t>
    </r>
  </si>
  <si>
    <t>Dezvoltarea transportului naval în Republica Moldova.</t>
  </si>
  <si>
    <t>Mașini auto transportate pe cale fluvială (Î.S. „Bacul Molovata”)</t>
  </si>
  <si>
    <t>mii unități</t>
  </si>
  <si>
    <t xml:space="preserve">De produs </t>
  </si>
  <si>
    <t>mii tone</t>
  </si>
  <si>
    <t>mii persoane</t>
  </si>
  <si>
    <t>Nave intrare/ieșite în/din port</t>
  </si>
  <si>
    <t>Expertize tehnice efectuate</t>
  </si>
  <si>
    <t xml:space="preserve">Nave pilotate în portul Giurgiulești </t>
  </si>
  <si>
    <t>Rute efectuate de către Î.S. „Bacul Molovata”</t>
  </si>
  <si>
    <t xml:space="preserve">De eficiență </t>
  </si>
  <si>
    <t>Costul mediu unei rute efectuate (tur-retur)</t>
  </si>
  <si>
    <t xml:space="preserve">lei </t>
  </si>
  <si>
    <r>
      <t xml:space="preserve">DIII. Cheltuieli, </t>
    </r>
    <r>
      <rPr>
        <b/>
        <i/>
        <sz val="12"/>
        <rFont val="Times New Roman"/>
        <family val="1"/>
        <charset val="204"/>
      </rPr>
      <t>mii lei</t>
    </r>
  </si>
  <si>
    <t>Cheltuieli total</t>
  </si>
  <si>
    <t>222210</t>
  </si>
  <si>
    <t>222300</t>
  </si>
  <si>
    <t>222400</t>
  </si>
  <si>
    <t>222500</t>
  </si>
  <si>
    <t>222600</t>
  </si>
  <si>
    <t>Deplasări de serviciu in interiorul tarii</t>
  </si>
  <si>
    <t>Deplasări de serviciu peste hotare</t>
  </si>
  <si>
    <t>222720</t>
  </si>
  <si>
    <t>222920</t>
  </si>
  <si>
    <t>222990</t>
  </si>
  <si>
    <t>Reparații capitale ale mijloacelor de transport</t>
  </si>
  <si>
    <t>Stocuri si materiale circulante</t>
  </si>
  <si>
    <t>331110</t>
  </si>
  <si>
    <t>332110</t>
  </si>
  <si>
    <t>Procurarea materialelor de uz gospodaresc şi rechizitelor de birou</t>
  </si>
  <si>
    <t>336110</t>
  </si>
  <si>
    <t>Procurarea  altor materiale</t>
  </si>
  <si>
    <t>339110</t>
  </si>
  <si>
    <t>Susținerea de stat a activității Bacului Molovata</t>
  </si>
  <si>
    <t>00396</t>
  </si>
  <si>
    <t>Granturi curente acordate alor beneficiari în interiorul țării</t>
  </si>
  <si>
    <t>Granturi capitale acordate alor beneficiari în interiorul țării</t>
  </si>
  <si>
    <r>
      <t>E. Estimarea investiţiilor capitale pe proiecte,</t>
    </r>
    <r>
      <rPr>
        <b/>
        <i/>
        <sz val="12"/>
        <rFont val="Times New Roman"/>
        <family val="1"/>
        <charset val="204"/>
      </rPr>
      <t xml:space="preserve"> mii lei</t>
    </r>
  </si>
  <si>
    <r>
      <rPr>
        <u/>
        <sz val="12"/>
        <rFont val="Times New Roman"/>
        <family val="1"/>
        <charset val="204"/>
      </rPr>
      <t>Abrevieri</t>
    </r>
    <r>
      <rPr>
        <sz val="12"/>
        <rFont val="Times New Roman"/>
        <family val="1"/>
        <charset val="204"/>
      </rPr>
      <t>: AB – anul de bază (curent), AB-2 şi AB-1 – anii precedenţi anului de bază, AB+1 – anul viitor pentru care se elaborează bugetul; AB+2 şi AB+3 – anii următori anului pentru care se elaborează bugetul.</t>
    </r>
  </si>
  <si>
    <t>Mărfuri</t>
  </si>
  <si>
    <t>00155</t>
  </si>
  <si>
    <t xml:space="preserve">Dezvoltarea transporturilor </t>
  </si>
  <si>
    <t>Sistem de transport rutier durabil și eficient, care conduce la o dezvoltare echilibrată în concordanță cu cerințele economice, sociale și de mediu.</t>
  </si>
  <si>
    <r>
      <t xml:space="preserve">Obiective </t>
    </r>
    <r>
      <rPr>
        <i/>
        <sz val="12"/>
        <color indexed="8"/>
        <rFont val="Times New Roman"/>
        <family val="1"/>
        <charset val="204"/>
      </rPr>
      <t>(pe termen mediu, cu accent  pe anul pentru care se aprobă programul)</t>
    </r>
  </si>
  <si>
    <t>Acte permisive eliberate</t>
  </si>
  <si>
    <t>Încasări din eliberarea actelor permisive</t>
  </si>
  <si>
    <t>Controale efectuate de inspectorii ANTA</t>
  </si>
  <si>
    <t>Încasări de la taxa pentru folosirea drumurilor</t>
  </si>
  <si>
    <t>Timp necesar pentru prelucrarea, procesarea și transmiterea datelor electronice în sistemele informaționale ANTA</t>
  </si>
  <si>
    <t>ore/om</t>
  </si>
  <si>
    <t>Timp necesar pentru notificarea în Registrul operatorilor de transport rutier</t>
  </si>
  <si>
    <t>Indemnizații achitate la încetarea acțiunii contractului de muncă</t>
  </si>
  <si>
    <t>Cotizaţii în organizaţiile internationale</t>
  </si>
  <si>
    <t>Taxe, amenzi, penalități și alte plați obligatorii</t>
  </si>
  <si>
    <t>317110</t>
  </si>
  <si>
    <t>Procurarea materialelor de construcție</t>
  </si>
  <si>
    <t>Procurarea accesoriilor de pat, îmbracămintei</t>
  </si>
  <si>
    <t>Procurarea  mărfurilor</t>
  </si>
  <si>
    <t>Subvenții acordate intreprinderilor de stat si municipale nefinanciare</t>
  </si>
  <si>
    <t xml:space="preserve"> Bugetul  de stat</t>
  </si>
  <si>
    <t xml:space="preserve"> Ministerul Infrastructurii și Dezvoltării Regionale</t>
  </si>
  <si>
    <t>Agenția Feroviară</t>
  </si>
  <si>
    <t xml:space="preserve">                                                                                 </t>
  </si>
  <si>
    <t>A.2.2. Resurse colectate externe, total</t>
  </si>
  <si>
    <t>Imprumuturi recreditate institutiilor nefinanciare si financiare</t>
  </si>
  <si>
    <t>Sold la inceputul anului</t>
  </si>
  <si>
    <t>Sold la sfirsitul anului</t>
  </si>
  <si>
    <t>inclusiv</t>
  </si>
  <si>
    <t>Proiectul "Proiectul de achizitie a locomotivelor si de restructurare a infrastructurii feroviare"</t>
  </si>
  <si>
    <t>0453</t>
  </si>
  <si>
    <t>132121</t>
  </si>
  <si>
    <t>595410</t>
  </si>
  <si>
    <t>910000</t>
  </si>
  <si>
    <t>X</t>
  </si>
  <si>
    <t>Proiectul "RLF-Răspuns de urgență Căile Ferate din Moldova"</t>
  </si>
  <si>
    <t>Transport feroviar</t>
  </si>
  <si>
    <t>Dezvoltarea transportului feroviar</t>
  </si>
  <si>
    <t>Sistem de transport feroviar eficient, funcțional și modernizat.</t>
  </si>
  <si>
    <t xml:space="preserve">De rezultat </t>
  </si>
  <si>
    <t>mil pasageri-km</t>
  </si>
  <si>
    <t>Lungimea liniei de cale ferată reabilitată</t>
  </si>
  <si>
    <t xml:space="preserve">unități </t>
  </si>
  <si>
    <t>Costul mediu per km de cale feroviară reabilitată</t>
  </si>
  <si>
    <t>mii. lei/km</t>
  </si>
  <si>
    <t>Total</t>
  </si>
  <si>
    <t>Cheltuieli capitale  neatribuite  la alte  categorii</t>
  </si>
  <si>
    <t>00157</t>
  </si>
  <si>
    <t>Subvenții acordate intreprinderilor de stat și municipale nefinanciare</t>
  </si>
  <si>
    <t xml:space="preserve">Granturi capitale acordate altor beneficiari in interiorul tarii        </t>
  </si>
  <si>
    <t>Remunerarea muncii angajaţilor conform statelor</t>
  </si>
  <si>
    <t>211180</t>
  </si>
  <si>
    <t>212100</t>
  </si>
  <si>
    <t>22</t>
  </si>
  <si>
    <t>222220</t>
  </si>
  <si>
    <t>Servicii postale si curierat</t>
  </si>
  <si>
    <t>222980</t>
  </si>
  <si>
    <t>222999</t>
  </si>
  <si>
    <t>27</t>
  </si>
  <si>
    <t>Îndemnizații pt incapacitate temporară de muncă achitate din mijloacele financiare ale angajatorului</t>
  </si>
  <si>
    <t>Îndemnizații pt incapacitate temporară de muncă</t>
  </si>
  <si>
    <t>273500</t>
  </si>
  <si>
    <t>31</t>
  </si>
  <si>
    <t>Procurare maşini şi utilaje</t>
  </si>
  <si>
    <t>314110</t>
  </si>
  <si>
    <t>Procurare unelte şi  scule, inventar de producere şi gospodăresc</t>
  </si>
  <si>
    <t>316110</t>
  </si>
  <si>
    <t>Procurare active nemateriale</t>
  </si>
  <si>
    <t>Dezvoltarea active nemateriale</t>
  </si>
  <si>
    <t>317120</t>
  </si>
  <si>
    <t>Stocuei de materiale</t>
  </si>
  <si>
    <t>33</t>
  </si>
  <si>
    <t>Procurare materiale de uz gospodaresc şi rechizite de birou</t>
  </si>
  <si>
    <t>Autoritatea Aeronautică Civilă</t>
  </si>
  <si>
    <t>0454</t>
  </si>
  <si>
    <t>0455</t>
  </si>
  <si>
    <t>0456</t>
  </si>
  <si>
    <t>0457</t>
  </si>
  <si>
    <t>0458</t>
  </si>
  <si>
    <t>0459</t>
  </si>
  <si>
    <t>Transport aerian</t>
  </si>
  <si>
    <t>00158</t>
  </si>
  <si>
    <t>Plăţile de supraveghere a menţinerii condiţiilor de certificare a aerodromurilor în funcţie de codul atribuit</t>
  </si>
  <si>
    <t>Plăţile de supraveghere a menţinerii condiţiilor de certificare a operatorilor aerieni care activează în afara teritoriului Republicii Moldova</t>
  </si>
  <si>
    <t>Plata pentru locaţiunea bunurilor patrimoniului public</t>
  </si>
  <si>
    <t>Alte mijloace bănești intrate legal în posesia autorităților/instituțiilor bugetare</t>
  </si>
  <si>
    <t>Dezvoltarea transportului</t>
  </si>
  <si>
    <t>Dezvoltarea transportului aerian</t>
  </si>
  <si>
    <t>Acte normative de transpunere în cadrul normativ național a prevederilor tratatelor internaționale la care Republica Moldova este parte, în special Convenția privind aviația civilă internațională.</t>
  </si>
  <si>
    <t>Inspecții efectuate în cadrul supravegherii agenților aeronautici</t>
  </si>
  <si>
    <t>Servicii medicale</t>
  </si>
  <si>
    <t>Servicii pentru elaborarea studiului de prefezabilitate/fezabilitate</t>
  </si>
  <si>
    <t>222991</t>
  </si>
  <si>
    <t>Alte plăți asociate cu bursele</t>
  </si>
  <si>
    <t>Raparații capitale ale clădirilor</t>
  </si>
  <si>
    <t>Dezvoltarea activelor nemateriale</t>
  </si>
  <si>
    <t>Procurarea materialelor pentru scopuri didactice</t>
  </si>
  <si>
    <t xml:space="preserve"> Ministerul Infrastucturii și Dezvoltării Regionale</t>
  </si>
  <si>
    <t>Subsidii</t>
  </si>
  <si>
    <t>2026</t>
  </si>
  <si>
    <t>Alte venituri</t>
  </si>
  <si>
    <t>Diferenta de curs</t>
  </si>
  <si>
    <t xml:space="preserve">Proiect </t>
  </si>
  <si>
    <t>Proiectul "Reabilitarea drumurilor locale"</t>
  </si>
  <si>
    <t>Difirenta de curs</t>
  </si>
  <si>
    <t>Proiectul "Proiectul de sustinere a Programului in sectorul drumurilor"</t>
  </si>
  <si>
    <t>132221</t>
  </si>
  <si>
    <t>145150</t>
  </si>
  <si>
    <t>420000</t>
  </si>
  <si>
    <t>930000</t>
  </si>
  <si>
    <t xml:space="preserve">Proiectul „Conectivitate rurala Moldova”  </t>
  </si>
  <si>
    <t>Proiectul "Moldova drumuri III"</t>
  </si>
  <si>
    <t>Proiectul "Moldova drumuri IV"</t>
  </si>
  <si>
    <t>Proiectul "Reabilitarea drumurilor din Moldova, drumuri V"</t>
  </si>
  <si>
    <t>Primirea împrumuturilor externe pentru proiecte finanțate din surse externe de laalte state</t>
  </si>
  <si>
    <t>595310</t>
  </si>
  <si>
    <t>Proiectul "Organizarea traficului transfrontalier"</t>
  </si>
  <si>
    <r>
      <t xml:space="preserve">Starea tehnică a drumurilor publice naţionale </t>
    </r>
    <r>
      <rPr>
        <i/>
        <sz val="12"/>
        <rFont val="Times New Roman"/>
        <family val="1"/>
      </rPr>
      <t>(% din lungimea totală a drumurilor publice naţionale)</t>
    </r>
    <r>
      <rPr>
        <sz val="12"/>
        <rFont val="Times New Roman"/>
        <family val="1"/>
        <charset val="204"/>
      </rPr>
      <t xml:space="preserve">, conform indicelui de planeitate internaţional IRI </t>
    </r>
    <r>
      <rPr>
        <b/>
        <sz val="12"/>
        <rFont val="Times New Roman"/>
        <family val="1"/>
        <charset val="204"/>
      </rPr>
      <t>(bună)</t>
    </r>
  </si>
  <si>
    <r>
      <t xml:space="preserve">Starea tehnică a drumurilor publice naţionale </t>
    </r>
    <r>
      <rPr>
        <i/>
        <sz val="12"/>
        <rFont val="Times New Roman"/>
        <family val="1"/>
      </rPr>
      <t>(% din lungimea totală a drumurilor publice naţionale)</t>
    </r>
    <r>
      <rPr>
        <sz val="12"/>
        <rFont val="Times New Roman"/>
        <family val="1"/>
        <charset val="204"/>
      </rPr>
      <t xml:space="preserve">, conform indicelui de planeitate internaţional IRI </t>
    </r>
    <r>
      <rPr>
        <b/>
        <sz val="12"/>
        <rFont val="Times New Roman"/>
        <family val="1"/>
        <charset val="204"/>
      </rPr>
      <t>(mediocră)</t>
    </r>
  </si>
  <si>
    <r>
      <t xml:space="preserve">Starea tehnică a drumurilor publice naţionale </t>
    </r>
    <r>
      <rPr>
        <i/>
        <sz val="12"/>
        <rFont val="Times New Roman"/>
        <family val="1"/>
      </rPr>
      <t>(% din lungimea totală a drumurilor publice naţionale)</t>
    </r>
    <r>
      <rPr>
        <sz val="12"/>
        <rFont val="Times New Roman"/>
        <family val="1"/>
        <charset val="204"/>
      </rPr>
      <t xml:space="preserve">, conform indicelui de planeitate internaţional IRI </t>
    </r>
    <r>
      <rPr>
        <b/>
        <sz val="12"/>
        <rFont val="Times New Roman"/>
        <family val="1"/>
        <charset val="204"/>
      </rPr>
      <t>(rea)</t>
    </r>
  </si>
  <si>
    <t>Gradul de implementare a Programului național de siguranță rutieră pentru anii 2025-2030</t>
  </si>
  <si>
    <t xml:space="preserve">Numărul de accidente rutiere total înregistrate </t>
  </si>
  <si>
    <t xml:space="preserve"> o2</t>
  </si>
  <si>
    <t>Numărul deceselor ca urmare a accidentelor rutiere înregistrate</t>
  </si>
  <si>
    <t>Lungimea de drumuri publice naționale reabilitate, anual</t>
  </si>
  <si>
    <t xml:space="preserve">Lungimea de drumuri publice naționale reparate, anual </t>
  </si>
  <si>
    <t>milioane, lei</t>
  </si>
  <si>
    <t>CHELTUIELI</t>
  </si>
  <si>
    <t>Gospodaria drumurilor</t>
  </si>
  <si>
    <t>00395</t>
  </si>
  <si>
    <t>Servicii neatribuite altor cheltuieli</t>
  </si>
  <si>
    <t>Constructii speciale in curs de executie</t>
  </si>
  <si>
    <t>Deplasari de serviciu pesta hotare</t>
  </si>
  <si>
    <t>Proiectul ”Modernizarea infrastructurii în cadrul Mecanismului pentru Interconectarea Europei” (CEF)</t>
  </si>
  <si>
    <t>Proiectul "Moldova drumuri V"</t>
  </si>
  <si>
    <t xml:space="preserve"> Proiectul "Conectivitatea rurală Moldova"</t>
  </si>
  <si>
    <t>70024</t>
  </si>
  <si>
    <t>Construcţia drumului de acces spre Postul vamal Ungheni</t>
  </si>
  <si>
    <t>Reconstrucţia dnunului de acces spre Postul vamal Leuşeni, r. Hânceşti</t>
  </si>
  <si>
    <t>Construcția drumului de ocolire a or. Cimișlia, M3 Chișinău - Comrat - Giurgiulești - frontiera cu România, sector km 0+000 - km 7+400</t>
  </si>
  <si>
    <t>Lucrări de reabilitare a drumului R34 Hîncești - Leova - Cantemir - Cahul - Giurgiulești, sector km 83+000 – km 125+000</t>
  </si>
  <si>
    <t>Lucrări de modernizare și extindere a drumului M5 frontiera cu Ucraina - Criva - Bălți - Chișinău - Tiraspol - frontiera cu Ucraiana, sector km 103+750 – km 133+000</t>
  </si>
  <si>
    <t>Lucrări de modernizare și extindere a drumului M2 drumul de centură a mun. Chișinău, sector nr.2  km 6+550 – km 14+750</t>
  </si>
  <si>
    <t>Lucrări de reabilitare a drumului M1 Frontiera cu România – Leușeni – Chișinău – Dubăsari – frontiera cu Ucraina, sector km 0+000 - km 85+000</t>
  </si>
  <si>
    <t>Proiectul "Conectivitatea rurală Moldova"</t>
  </si>
  <si>
    <t>Costul mediu de reparație/modernizare pentru 1 km de drum local (FNDRL)</t>
  </si>
  <si>
    <t xml:space="preserve">Valorificarea mijloacelor Fondului Rutier, destinate pentru întreținerea, reparația și reconstrucția drumurilor naționale și locale </t>
  </si>
  <si>
    <t xml:space="preserve">Valoarea netă a activelor rutiere înregistrate </t>
  </si>
  <si>
    <t xml:space="preserve">De eficiență  </t>
  </si>
  <si>
    <t>Beneficiari finali ai infrastructurii modernizate/reparate capital sau reabilitate (FNDRL)</t>
  </si>
  <si>
    <t>Drumuri de interes raional APL-2 transmis temporar în gestiunea APL-1 reprate/modernizate (FNDRL)</t>
  </si>
  <si>
    <t>Căi de acces/ platforme modernizate/create (FNDRL)</t>
  </si>
  <si>
    <t>Drumuri locale proprietatea APL-1 reparate/modernizate (FNDRL)</t>
  </si>
  <si>
    <t>Localități beneficiare de infrastructura modernizată/reparată capital sau reabilitată (FNDRL)</t>
  </si>
  <si>
    <t>Asigurarea unei infrastructuri rutiere moderne, sigure și durabile, care să contribuie la creșterea mobilității populației, reducerea accidentelor rutiere și îmbunătățirea conectivității teritoriale între localități și obiectivele de interes public, prin reabilitarea și modernizarea rețelei de drumuri naționale și locale.</t>
  </si>
  <si>
    <r>
      <t>Subprogramul cuprinde activităţi de gestionare, reabilitare, reparare şi întreţinere a drumurilor publice naţionale - patrimoniul public de stat, monitorizarea stării  drumurilor publice,</t>
    </r>
    <r>
      <rPr>
        <sz val="12"/>
        <rFont val="Times New Roman"/>
        <family val="1"/>
      </rPr>
      <t xml:space="preserve"> cît şi acţiuni şi programe de creştere a siguranţei rutiere. </t>
    </r>
    <r>
      <rPr>
        <sz val="12"/>
        <rFont val="Times New Roman"/>
        <family val="1"/>
        <charset val="204"/>
      </rPr>
      <t xml:space="preserve">Obiectivele subprogramului sunt implementate de către </t>
    </r>
    <r>
      <rPr>
        <sz val="12"/>
        <rFont val="Times New Roman"/>
        <family val="1"/>
      </rPr>
      <t>S.A „</t>
    </r>
    <r>
      <rPr>
        <b/>
        <sz val="12"/>
        <rFont val="Times New Roman"/>
        <family val="1"/>
      </rPr>
      <t>Administraţia Națională a Drumurilor</t>
    </r>
    <r>
      <rPr>
        <sz val="12"/>
        <rFont val="Times New Roman"/>
        <family val="1"/>
      </rPr>
      <t>”</t>
    </r>
    <r>
      <rPr>
        <sz val="12"/>
        <rFont val="Times New Roman"/>
        <family val="1"/>
        <charset val="204"/>
      </rPr>
      <t xml:space="preserve"> - referitor la drumurile naționale, și de către </t>
    </r>
    <r>
      <rPr>
        <b/>
        <sz val="12"/>
        <rFont val="Times New Roman"/>
        <family val="1"/>
      </rPr>
      <t>APL</t>
    </r>
    <r>
      <rPr>
        <sz val="12"/>
        <rFont val="Times New Roman"/>
        <family val="1"/>
        <charset val="204"/>
      </rPr>
      <t xml:space="preserve">  - la cele locale. 
Lungimea totală a drumurilor publice naţionale constituie </t>
    </r>
    <r>
      <rPr>
        <sz val="12"/>
        <rFont val="Times New Roman"/>
        <family val="1"/>
      </rPr>
      <t>5993</t>
    </r>
    <r>
      <rPr>
        <sz val="12"/>
        <rFont val="Times New Roman"/>
        <family val="1"/>
        <charset val="204"/>
      </rPr>
      <t xml:space="preserve"> km, a drumurilor publice locale - 3675 km, precum și respectarea cadrului normativ național și internațional în domeniul transportului rutier, ce creează condiții optime pentru furnizarea eficientă a serviciilor de transport rutier, contribuind astfel la armonizarea condițiilor de concurență dintre operatorii de transport rutier și promovarea unui sistem eficient și durabil.
</t>
    </r>
    <r>
      <rPr>
        <sz val="12"/>
        <rFont val="Times New Roman"/>
        <family val="1"/>
      </rPr>
      <t xml:space="preserve">Totodată, subprogramul conține activități ce vizează reducerea numărului de accidente, deceselor și a persoanelor traumatizate în urma accidentelor rutiere, prin îmbunătățirea siguranței traficului rutier în Republica Moldova.
</t>
    </r>
    <r>
      <rPr>
        <sz val="12"/>
        <rFont val="Times New Roman"/>
        <family val="1"/>
        <charset val="204"/>
      </rPr>
      <t>Subsidear, subprogramul vizează reparația, modernizarea și reabilitarea drumurilor publice comunale și a străzilor locale, proprietate publică a unităților administrativ-teritoriale de nivelul întâi. Implementarea se realizează prin proiecte incluse în Documentul Unic de Program (DUP) 2025–2027, finanțate din Fondul Național pentru Dezvoltare Regională și Locală (FNDRL), în cadrul Programului Guvernului „</t>
    </r>
    <r>
      <rPr>
        <b/>
        <sz val="12"/>
        <rFont val="Times New Roman"/>
        <family val="1"/>
      </rPr>
      <t>Europa este aproape</t>
    </r>
    <r>
      <rPr>
        <sz val="12"/>
        <rFont val="Times New Roman"/>
        <family val="1"/>
        <charset val="204"/>
      </rPr>
      <t>” – Măsura 1.4 „Modernizarea, reparația capitală și reabilitarea drumurilor locale”.</t>
    </r>
  </si>
  <si>
    <t>Costul mediu pentru instalarea 1 kw de capacitate regenerabilă</t>
  </si>
  <si>
    <t>lei/kw</t>
  </si>
  <si>
    <t>kw</t>
  </si>
  <si>
    <r>
      <t xml:space="preserve">Subprogramul sprijină valorificarea surselor regenerabile de energie și implementarea măsurilor de eficientizare a consumului energetic în clădirile publice. Proiectele contribuie la reducerea dependenței de resursele energetice convenționale și la creșterea securității energetice la nivel local. Implementarea se realizează prin </t>
    </r>
    <r>
      <rPr>
        <b/>
        <sz val="12"/>
        <rFont val="Times New Roman"/>
        <family val="1"/>
      </rPr>
      <t xml:space="preserve">Măsura 2.2 „Instalarea sistemelor de producere și furnizare a energiei din resurse regenerabile” </t>
    </r>
    <r>
      <rPr>
        <sz val="12"/>
        <rFont val="Times New Roman"/>
        <family val="1"/>
      </rPr>
      <t>din Documentul Unic de Program (DUP) 2025–2027, finanțată din Fondul Național pentru Dezvoltare Regională și Locală (FNDRL).</t>
    </r>
  </si>
  <si>
    <t>1. Majorarea numărului de proiecte orientate spre implementarea măsurilor de eficiență energetică, prin creșterea anuală cu 10% a capacității de producere a energiei din surse regenerabile până în anul 2028;
2. Reabilitarea clădirilor publice în vederea reducerii consumului final de energie cu cel puțin 30% în clădirile reabilitate, până la sfârșitul anului 2028.</t>
  </si>
  <si>
    <t>Eficiența energetică sporită urmare realizării măsurilor de eficientizare a consumului de energie și valorificarea surselor regenerabile de energie, contribuind la securitatea și independența energetică a localităților.</t>
  </si>
  <si>
    <t>1. Revigorarea zonelor cu declin de dezvoltare în cele 6 municipii – Cahul, Comrat, Ungheni, Orhei, Soroca și Edineț, prin reabilitarea/construcția a 700 unități de infrastructură socială și comunală până în 2028;
2. Elaborarea și aprobarea integrală (100%) a cerințelor tehnice pentru proiectarea antiseismică a clădirilor publice până în anul 2028;
3. Elaborarea și aprobarea integrală (100%) a cerințelor tehnice pentru reabilitarea antiseismică a clădirilor publice până în anul 2028.</t>
  </si>
  <si>
    <t>din care femei</t>
  </si>
  <si>
    <t>r6</t>
  </si>
  <si>
    <t>o10</t>
  </si>
  <si>
    <r>
      <t>Gradul</t>
    </r>
    <r>
      <rPr>
        <sz val="11"/>
        <rFont val="Times New Roman"/>
        <family val="1"/>
        <charset val="204"/>
      </rPr>
      <t xml:space="preserve"> de debursare a fondurilor din suma planificată în documentul de proiect</t>
    </r>
  </si>
  <si>
    <r>
      <rPr>
        <b/>
        <sz val="12"/>
        <rFont val="Times New Roman"/>
        <family val="1"/>
      </rPr>
      <t>DI. Informație generală</t>
    </r>
    <r>
      <rPr>
        <sz val="11"/>
        <color indexed="8"/>
        <rFont val="Times New Roman"/>
        <family val="1"/>
        <charset val="204"/>
      </rPr>
      <t/>
    </r>
  </si>
  <si>
    <t>Îmbunătățirea către anul 2028 a sistemului de iluminat public în minimum 90 de localități, asigurând servicii de iluminat de calitate pentru aproximativ 164 de mii de locuitori, în vederea creșterii siguranței și calității vieții în comunități.</t>
  </si>
  <si>
    <r>
      <rPr>
        <b/>
        <sz val="11"/>
        <rFont val="Times New Roman"/>
        <family val="1"/>
        <charset val="204"/>
      </rPr>
      <t>A. Sinteza propunerii de buget</t>
    </r>
    <r>
      <rPr>
        <sz val="11"/>
        <rFont val="Times New Roman"/>
        <family val="1"/>
        <charset val="204"/>
      </rPr>
      <t xml:space="preserve"> </t>
    </r>
    <r>
      <rPr>
        <i/>
        <sz val="11"/>
        <rFont val="Times New Roman"/>
        <family val="1"/>
        <charset val="204"/>
      </rPr>
      <t>(se completează automat în SIMF), mii lei</t>
    </r>
  </si>
  <si>
    <r>
      <t xml:space="preserve">B. Sinteza limitelor de cheltuieli </t>
    </r>
    <r>
      <rPr>
        <i/>
        <sz val="11"/>
        <rFont val="Times New Roman"/>
        <family val="1"/>
        <charset val="204"/>
      </rPr>
      <t>(se completează automat în SIMF), mii lei</t>
    </r>
  </si>
  <si>
    <r>
      <t xml:space="preserve">C. Estimarea resurselor colectate de autorități/instituții, </t>
    </r>
    <r>
      <rPr>
        <b/>
        <i/>
        <sz val="11"/>
        <rFont val="Times New Roman"/>
        <family val="1"/>
        <charset val="204"/>
      </rPr>
      <t>mii lei</t>
    </r>
  </si>
  <si>
    <r>
      <rPr>
        <b/>
        <sz val="12"/>
        <rFont val="Times New Roman"/>
        <family val="1"/>
      </rPr>
      <t>DI. Informație generală</t>
    </r>
    <r>
      <rPr>
        <sz val="12"/>
        <color indexed="8"/>
        <rFont val="Times New Roman"/>
        <family val="1"/>
      </rPr>
      <t/>
    </r>
  </si>
  <si>
    <r>
      <t xml:space="preserve">Subprogramul sprijină dezvoltarea echilibrată a orașelor – poli de creștere și a localităților din zonele lor de influență prin investiții în infrastructura socială, educațională, sportivă și de recreere. Proiectele finanțate includ construcția și reabilitarea clădirilor publice, modernizarea infrastructurii comunale și îmbunătățirea eficienței energetice a edificiilor. Acțiunile prezentei măsuri sunt orientate spre revigorarea unor zone cu declin de dezvoltare din cadrul localităților. Totodată, un alt element constă în soluționarea problemelor de bază de dezvoltare socio-economică a 6 municipii – Cahul, Comrat, Ungheni, Orhei, Soroca și Edineț – în vederea valorificării potențialului acestora de orașe – poli de creștere regională. În acest sens, programul își propune să sprijinire aceste municipii, să depășească principalele carențe de dezvoltare în vederea corespunderii indicatorilor minimi înaintați față de un oraș – pol de creștere regională.
La fel, acțiunile vizează construcția, renovarea/reabilitarea clădirilor publice, inclusiv prin măsuri de îmbunătățire a eficienței energetice (creșterea performanței energetice) a clădirilor publice. Implementarea se realizează prin </t>
    </r>
    <r>
      <rPr>
        <b/>
        <sz val="12"/>
        <rFont val="Times New Roman"/>
        <family val="1"/>
      </rPr>
      <t>Măsura 2.3 „Construcția, reconstrucția edificiilor sportive și a infrastructurii de recreere”</t>
    </r>
    <r>
      <rPr>
        <sz val="12"/>
        <rFont val="Times New Roman"/>
        <family val="1"/>
      </rPr>
      <t xml:space="preserve">.
O componentă distinctă este dedicată consolidării rezilienței la dezastre și schimbări climatice, prin elaborarea cerințelor tehnice pentru proiectarea și reabilitarea antiseismică, precum și dezvoltarea instrumentelor digitale și metodologice pentru managementul riscurilor. Proiectul de susținere a managementului riscurilor de dezastre și rezilienței Republicii Moldova va asigura acordarea asistenței tehnice pentru dezvoltarea: (i) cerințelor tehnice pentru proiectarea seismică și reabilitare în vederea respectării cerințelor normative ale codurilor UE privind construcțiile, (ii) dezvoltarea unei aplicații mobile pentru screening-pilot în zonele vizate; și (iv) un set de recomandări pentru a stimula intervențiile integrate pentru reabilitarea seismică și reabilitarea eficienței energetice, (v) elaborarea unor cerințe specifice pentru reabilitarea seismică a clădirilor publice selectate și a studiilor de fezabilitate privind reabilitarea seismică a clădirilor și a instrumentelor sociale și de mediu conexe, încorporând măsuri de reziliență climatică pentru a proteja clădirile publice selectate de evenimentele induse de schimbările climatice. </t>
    </r>
  </si>
  <si>
    <r>
      <t xml:space="preserve">DIII. Cheltuieli, </t>
    </r>
    <r>
      <rPr>
        <b/>
        <i/>
        <sz val="11"/>
        <rFont val="Times New Roman"/>
        <family val="1"/>
        <charset val="204"/>
      </rPr>
      <t>mii lei</t>
    </r>
  </si>
  <si>
    <r>
      <t>E. Estimarea investiţiilor capitale pe proiecte,</t>
    </r>
    <r>
      <rPr>
        <b/>
        <i/>
        <sz val="11"/>
        <rFont val="Times New Roman"/>
        <family val="1"/>
        <charset val="204"/>
      </rPr>
      <t xml:space="preserve"> mii lei</t>
    </r>
  </si>
  <si>
    <r>
      <rPr>
        <u/>
        <sz val="11"/>
        <rFont val="Times New Roman"/>
        <family val="1"/>
        <charset val="204"/>
      </rPr>
      <t>Abrevieri</t>
    </r>
    <r>
      <rPr>
        <sz val="11"/>
        <rFont val="Times New Roman"/>
        <family val="1"/>
        <charset val="204"/>
      </rPr>
      <t>: AB – anul de bază (curent), AB-2 şi AB-1 – anii precedenţi anului de bază, AB+1 – anul viitor pentru care se elaborează bugetul; AB+2 şi AB+3 – anii următori anului pentru care se elaborează bugetul.</t>
    </r>
  </si>
  <si>
    <r>
      <rPr>
        <b/>
        <sz val="11"/>
        <rFont val="Times New Roman"/>
        <family val="1"/>
        <charset val="204"/>
      </rPr>
      <t>DI. Informație generală</t>
    </r>
    <r>
      <rPr>
        <sz val="11"/>
        <rFont val="Times New Roman"/>
        <family val="1"/>
        <charset val="204"/>
      </rPr>
      <t xml:space="preserve"> </t>
    </r>
  </si>
  <si>
    <t xml:space="preserve">Creșterea potențialului turistic al regiunilor de dezvoltare prin majorarea cu cca 40% a unui număr de obiective turistice (patrimoniu, cultural) renovate, amenajate sau reabilitate, inclusiv prin crearea accesului acestora, până în anul 2028.
</t>
  </si>
  <si>
    <t>Costul mediu de reabilitare per obiectiv de patrimoniu (muzeu/casă de cultură, etc.)</t>
  </si>
  <si>
    <r>
      <rPr>
        <b/>
        <sz val="11"/>
        <rFont val="Times New Roman"/>
        <family val="1"/>
        <charset val="204"/>
      </rPr>
      <t>DI. Informație generală</t>
    </r>
    <r>
      <rPr>
        <sz val="11"/>
        <rFont val="Times New Roman"/>
        <family val="1"/>
        <charset val="204"/>
      </rPr>
      <t xml:space="preserve"> </t>
    </r>
    <r>
      <rPr>
        <i/>
        <sz val="11"/>
        <rFont val="Times New Roman"/>
        <family val="1"/>
        <charset val="204"/>
      </rPr>
      <t>(se completează de către autoritatea superioară înainte de a remite formularul pentru completare instituţiilor din subordine)</t>
    </r>
  </si>
  <si>
    <r>
      <rPr>
        <b/>
        <sz val="11"/>
        <rFont val="Times New Roman"/>
        <family val="1"/>
      </rPr>
      <t>DI. Informație generală</t>
    </r>
    <r>
      <rPr>
        <sz val="11"/>
        <rFont val="Times New Roman"/>
        <family val="1"/>
      </rPr>
      <t xml:space="preserve"> </t>
    </r>
    <r>
      <rPr>
        <i/>
        <sz val="11"/>
        <rFont val="Times New Roman"/>
        <family val="1"/>
      </rPr>
      <t>(se completează de către autoritatea superioară înainte de a remite formularul pentru completare instituţiilor din subordine)</t>
    </r>
  </si>
  <si>
    <t>1. Creșterea ponderii PIB național produs în afara mun. Chișinău de la 42% până la 55% către anul 2028, prin construirea/reabilitarea obiectivelor de suport în afaceri și prin conectarea la infrastructura de acces și utilități publice a acestora.
2. Asigurarea condițiilor pentru creșterea mediului de afaceri regional prin construcția/reabilitarea a 15 obiective de suport în afaceri și conectarea integrală a acestora la rețelele de infrastructură de acces și utilități publice până în 2028.</t>
  </si>
  <si>
    <r>
      <t xml:space="preserve">Subprogramul contribuie la stimularea dezvoltării economice regionale prin crearea condițiilor pentru lansarea și extinderea afacerilor în regiunile de dezvoltare. Implementarea se realizează prin proiecte incluse în Documentul Unic de Program (DUP) 2025–2027, finanțate din Fondul Național pentru Dezvoltare Regională și Locală (FNDRL), în special în cadrul </t>
    </r>
    <r>
      <rPr>
        <b/>
        <sz val="12"/>
        <rFont val="Times New Roman"/>
        <family val="1"/>
      </rPr>
      <t>Măsurii 1.1 „Valorificarea infrastructurilor de afaceri”</t>
    </r>
    <r>
      <rPr>
        <sz val="12"/>
        <rFont val="Times New Roman"/>
        <family val="1"/>
      </rPr>
      <t xml:space="preserve"> și </t>
    </r>
    <r>
      <rPr>
        <b/>
        <sz val="12"/>
        <rFont val="Times New Roman"/>
        <family val="1"/>
      </rPr>
      <t>Măsurii 2.2 „Competitivitatea și susținerea activităților economice”</t>
    </r>
    <r>
      <rPr>
        <sz val="12"/>
        <rFont val="Times New Roman"/>
        <family val="1"/>
      </rPr>
      <t xml:space="preserve">.    
</t>
    </r>
  </si>
  <si>
    <t xml:space="preserve">număr de companii </t>
  </si>
  <si>
    <t>Costul mediu al unui proiect finalizat prin intermediul obiectivelor de suport</t>
  </si>
  <si>
    <t>Subprogramul presupune activități de dezvoltare a infrastructurii transportului naval. Resursele financiare vor fi utilizate pentru asigurarea funcționalității porturilor de mărfuri și pasageri, precum și implementarea prevederilor convențiilor internaționale din domeniu la bordul navelor sub pavilionul Republicii Moldova. Activitățile prevăzute de subprogram sunt implementate de către Agenția Navală și Î.S. „Bacul Molovata”.</t>
  </si>
  <si>
    <t>Volumul de mărfuri transportate anual prin intermediul împingătorului fluvial (Î.S. „Bacul Molovata”)</t>
  </si>
  <si>
    <t>Volumul de pasageri anual transportați prin intermediul  împingătorului fluvial (Î.S. „Bacul Molovata”)</t>
  </si>
  <si>
    <t>Parcursul anual de mărfuri transportate cu transport rutier</t>
  </si>
  <si>
    <t>mil. tone-km</t>
  </si>
  <si>
    <t>Parcursul anual de pasageri transportați cu autobuse și microbuse</t>
  </si>
  <si>
    <t>mil. pasageri-km</t>
  </si>
  <si>
    <t>Gradul de înlăturare a neconformităților și de conștientizare a respectării prevederilor legislației  de către persoanele fizice şi juridice care practică activitate de întreprinzător</t>
  </si>
  <si>
    <t>Gradul de siguranță a operatorilor de transpor rutier autorizați</t>
  </si>
  <si>
    <t>Inspecții de siguranță rutieră pe rețeaua drumurilor efectuate</t>
  </si>
  <si>
    <t>Localități dotate cu rețea de transport public de calitate (FNDRL)</t>
  </si>
  <si>
    <t>r7</t>
  </si>
  <si>
    <t>Locuitori beneficiari ai serviciilor de transport public calitativ (FNDRL)</t>
  </si>
  <si>
    <t>Număr de unități de transport moderne procurate pentru dotarea sistemelor urbane de transport public (FNDRL)</t>
  </si>
  <si>
    <t>Costul mediu al unei unități de transport (FNDRL)</t>
  </si>
  <si>
    <t>Costul mediu per locuitor beneficiar de servicii calitative (FNDRL)</t>
  </si>
  <si>
    <t>1. Majorarea parcursului de pasageri în transportul feroviar cu circa 5% anual;
2. Majorarea volumului de mărfuri transportate pe cale ferată cu circa 5% anual;
3. Realizarea acțiunilor privind siguranță feroviară, prin emiterea autorizațiilor de transport feroviar, a autorizațiilor de siguranță, a certificatelor de siguranță și a permiselor de mecanic de locomotivă.</t>
  </si>
  <si>
    <t xml:space="preserve">Subprogramul include resurse financiare alocate pentru modernizarea sectorului feroviar și restructurarea Î.S. ”Calea Ferată din Moldova”. Principalele activități implementate se referă la finalizarea construcției tronsonului de cale ferată pe traseul ”Basarabeasca-Giurgiulești”, modernizarea sectorului feroviar în vederea asigurării competitivității acestuia prin înnoirea parcului de locomotive și reparația capitală a liniilor de cale ferată. Realizarea agendei investiționale și implementarea reformei feroviare necesită o fortificare a capacității instituționale la nivelul autorității de siguranță, susținerea stabilității sectorului prin finanțarea multianuală a infrastructurii feroviare și  a transportului de pasageri. </t>
  </si>
  <si>
    <t>Volumul anual de mărfuri transportate pe calea ferată</t>
  </si>
  <si>
    <t xml:space="preserve"> Parcursul anual de pasageri pe calea ferată</t>
  </si>
  <si>
    <t>Ponderea liniilor de cale ferată reabilitate în raport cu lungimea totală a rețelei</t>
  </si>
  <si>
    <t>Autorizații de transport feroviare/autorizații de siguranță emise</t>
  </si>
  <si>
    <t>Certificate de siguranță emise</t>
  </si>
  <si>
    <t xml:space="preserve">Inspecții de siguranță efectuate </t>
  </si>
  <si>
    <t xml:space="preserve">Certificate eliberate mecanicilor de locomotivă </t>
  </si>
  <si>
    <t xml:space="preserve">Dezvoltarea unei ramuri a aviației civile durabile, sigure și eficiente, care să asigure securitatea aeronautică, siguranța dezvoltării și calitatea serviciilor prestate, într-un cadru competitiv.												</t>
  </si>
  <si>
    <t xml:space="preserve">Subprogramul include activități de implementare la nivel național a legislației Uniunii Europene, prevederilor Anexelor la Convenția privind aviația civilă internațională și a activităților de certificare și supraveghere în domeniul aviației civile. Subprogramul este implementat de Autoritatea Aeronautică Civilă, autoritate care adoptă decizii cu caracter administrativ, aprobă regulamente, instrucțiuni și alte acte normative obligatorii spre executare de către persoanele fizice și juridice care efectuează activități în domeniul aviației civile. </t>
  </si>
  <si>
    <t>Pasageri transportați prin intermediul transportului aerian</t>
  </si>
  <si>
    <t>mii pasageri</t>
  </si>
  <si>
    <t>Destinații regulate noi deschise</t>
  </si>
  <si>
    <t>Companii aeriene noi atrase pe piața Republicii Moldova</t>
  </si>
  <si>
    <r>
      <t>Agenți aeronautici certificați pe domeniile</t>
    </r>
    <r>
      <rPr>
        <sz val="11"/>
        <rFont val="Times New Roman"/>
        <family val="1"/>
        <charset val="204"/>
      </rPr>
      <t xml:space="preserve"> aviației civile</t>
    </r>
  </si>
  <si>
    <t>Încasări din taxele de supraveghere</t>
  </si>
  <si>
    <t>80 000</t>
  </si>
  <si>
    <t>100 000</t>
  </si>
  <si>
    <t>120 000</t>
  </si>
  <si>
    <t>Rapoarte de audit cu privire la inspectarea agenților aeronautici elaborate</t>
  </si>
  <si>
    <t>Costul mediu per inspector aeronautic</t>
  </si>
  <si>
    <t>lei</t>
  </si>
  <si>
    <t>35 000</t>
  </si>
  <si>
    <t>37 000</t>
  </si>
  <si>
    <t>40 000</t>
  </si>
  <si>
    <r>
      <t xml:space="preserve">1. Diminuarea cu 5% anual a cazurilor depistate de produse neconforme din numărul total de cazuri verificate (agenți economici supuși controalelor) în vederea scăderii riscului de apariție a produselor și serviciilor periculoase pe piață; 
2. Reducerea încălcărilor/exagerărilor ale volumelor și costului lucrărilor la utilizarea investițiilor publice în construcții cu 10% anual; 
3. Majorarea ponderii agenților economici care asigură funcționarea fiabilă a obiectelor în construcții și a celor industriale periculoase cu 5 % anual, prin evaluarea riscurilor și intensificarea măsurilor de prevenire a acestora;
4. Micșorarea ponderii instalațiilor tehnice din zona de risc cu 7% anual, prin intensificarea evaluării riscurilor și a măsurilor de prevenire a acestora;
5. Reducerea procentului de încălcări depistate în cadrul controalelor de stat a activității de întreprinzător, la agenții economici cu 10% anual;                                                                                                                                                                                       
6. Reducerea numărului de incendii la obiectivele de agrement cu flux sporit de persoane, la obiectivele de menire social-culturală, sportivă şi comercială cu 10 % anual.                                                                                                                                                                                                                                                      </t>
    </r>
    <r>
      <rPr>
        <sz val="12"/>
        <color rgb="FFFF0000"/>
        <rFont val="Times New Roman"/>
        <family val="1"/>
      </rPr>
      <t xml:space="preserve">   </t>
    </r>
    <r>
      <rPr>
        <sz val="12"/>
        <rFont val="Times New Roman"/>
        <family val="1"/>
      </rPr>
      <t xml:space="preserve">                                                                                                                                                                                                                                                                            </t>
    </r>
  </si>
  <si>
    <r>
      <t>1. Realizarea activităților (aparatul central) din Planul de acțiuni al Ministerului Infrastructurii și Dezvoltării Regionale la nivel de cel puțin 90% anual; 
2. Asigurarea transparenței în procesul decizional prin consultarea publică a minim</t>
    </r>
    <r>
      <rPr>
        <sz val="12"/>
        <color rgb="FFFF0000"/>
        <rFont val="Times New Roman"/>
        <family val="1"/>
        <charset val="204"/>
      </rPr>
      <t xml:space="preserve"> </t>
    </r>
    <r>
      <rPr>
        <sz val="12"/>
        <rFont val="Times New Roman"/>
        <family val="1"/>
        <charset val="204"/>
      </rPr>
      <t>90% din totalul actelor normative elaborate; 
3. Asigurarea transpunerii în legislația națională a cel puțin 90% din actele UE planificate anual în PNA;
4. Asigurarea instruirii anuale a cel puțin 50% dintre angajații Ministerului în domeniile relevante activității instituției;              
5. Asigurarea integrării dimensiunii de gen în toate subprogramele bugetare gestionate de minister, prin evaluarea anuală a acestora și identificarea măsurilor concrete pentru reducerea inegalităților de gen.</t>
    </r>
  </si>
  <si>
    <t>Costul mediu per angajat</t>
  </si>
  <si>
    <t>lei/angajat,
 lunar</t>
  </si>
  <si>
    <t>Calitatea și siguranța în domeniul construcțiilor îmbunătățite prin alinierea la standardele europene.</t>
  </si>
  <si>
    <t xml:space="preserve">Subprogramul include activităţi de aprobare a cadrului normativ unitar pentru amenajarea teritoriului, urbanismului, autorizarea și executarea lucrărilor de construcție, asigurarea calității construcțiilor, care va favoriza evoluția armonioasă a fondului construit. </t>
  </si>
  <si>
    <t xml:space="preserve">Ponderea documentele normative actualizate/aprobate din totalul documentelor normative </t>
  </si>
  <si>
    <r>
      <t xml:space="preserve">Reglementări tehnice publicate pe portalul documentelor normative în construcții  </t>
    </r>
    <r>
      <rPr>
        <i/>
        <sz val="12"/>
        <rFont val="Times New Roman"/>
        <family val="1"/>
      </rPr>
      <t>ednc.gov.md</t>
    </r>
  </si>
  <si>
    <t>Documente normative în costrucții aprobate</t>
  </si>
  <si>
    <t>Proiecte examinate de comitetele tehnice în construcții</t>
  </si>
  <si>
    <t>44</t>
  </si>
  <si>
    <t>Ședințele comitetelor tehnice în construcții organizate</t>
  </si>
  <si>
    <t>45</t>
  </si>
  <si>
    <t>Cost mediu a unui document normativ elaborat</t>
  </si>
  <si>
    <t xml:space="preserve"> mii lei/
document</t>
  </si>
  <si>
    <t>Construcţia/reconstrucţia căminelor studențești, azilurilor de bătrâni și locuinţelor publice destinate persoanelor în etate, defavorizate, precum și celor cu venituri mici și angajaţiilor din sfera bugetară întru îmbunătățirea condițiilor de trai.</t>
  </si>
  <si>
    <t>1. Implementarea a 12 sub-proiecte care vor genera 450 locuințe sociale, până la finele anului 2030 pentru persoanele cu venituri mici și angajații din sfera bugetară; 
2. Asigurarea studenților cu aproximativ 750 de locuri în cămine studențești reconstruite/renovate până la finele anului 2030; 
3. Asigurarea bătrânilor și persoanelor defavorizate cu aproximativ cu 750 de locuri în aziluri reconstruite/renovate  până la finele anului 2030.</t>
  </si>
  <si>
    <t xml:space="preserve">Perioada de implementare a proiectului „Construcţia Locuintelor Sociale III” este preconozată până la finele anului 2030 și conține trei componente, după cum urmează:
- Construcția locuințelor pe baza clădirilor nefinalizate/noi sau renovarea construcțiilor vechi;
- Reconstrucția/renovarea căminelor studențești și profesionale; 
- Reconstrucţia/construcția azilurilor pentru bătrîni și persoane cu dizabilități.
Valoarea contribuției CEB este de  27 000 000 Euro inclusiv 20 000 000 Euro împrumut și 7 000 000  Euro grant pentru măsuri de eficiență energetică  inclusiv 1 000 000  Euro acordat de Banca de Dezvoltare a Consiliului Europei și 6 000 000 Euro din partea E5P.APL-urile și beneficiarii proiectului vor contribui cu 7 223 382 Euro atât financiar cât și nefinanciar. Costurile estimative totale ale proiectului pentru toate componentele (locuințe sociale, cămine studențești și aziluri de bătrâni) sunt de 32 303 382 Euro. </t>
  </si>
  <si>
    <r>
      <t xml:space="preserve">Costul 1 m.p de locuinţă/cămin/azil </t>
    </r>
    <r>
      <rPr>
        <sz val="11"/>
        <rFont val="Times New Roman"/>
        <family val="1"/>
      </rPr>
      <t>construit</t>
    </r>
  </si>
  <si>
    <t>Cost mediu per investiție pentru 1 beneficiar</t>
  </si>
  <si>
    <t>mii lei/
persoană</t>
  </si>
  <si>
    <r>
      <rPr>
        <b/>
        <sz val="11"/>
        <color theme="1"/>
        <rFont val="Times New Roman"/>
        <family val="1"/>
      </rPr>
      <t>A. Sinteza propunerii de buget</t>
    </r>
    <r>
      <rPr>
        <sz val="11"/>
        <color theme="1"/>
        <rFont val="Times New Roman"/>
        <family val="1"/>
      </rPr>
      <t xml:space="preserve"> </t>
    </r>
    <r>
      <rPr>
        <i/>
        <sz val="11"/>
        <color theme="1"/>
        <rFont val="Times New Roman"/>
        <family val="1"/>
      </rPr>
      <t>(se completează automat în SIMF), mii lei</t>
    </r>
  </si>
  <si>
    <r>
      <t xml:space="preserve">B. Sinteza limitelor de cheltuieli </t>
    </r>
    <r>
      <rPr>
        <i/>
        <sz val="11"/>
        <color theme="1"/>
        <rFont val="Times New Roman"/>
        <family val="1"/>
      </rPr>
      <t>(se completează automat în SIMF), mii lei</t>
    </r>
  </si>
  <si>
    <r>
      <t xml:space="preserve">C. Estimarea resurselor colectate de autorități/instituții, </t>
    </r>
    <r>
      <rPr>
        <b/>
        <i/>
        <sz val="11"/>
        <color theme="1"/>
        <rFont val="Times New Roman"/>
        <family val="1"/>
      </rPr>
      <t>mii lei</t>
    </r>
  </si>
  <si>
    <r>
      <rPr>
        <b/>
        <sz val="12"/>
        <color theme="1"/>
        <rFont val="Times New Roman"/>
        <family val="1"/>
      </rPr>
      <t>DI. Informație generală</t>
    </r>
    <r>
      <rPr>
        <sz val="12"/>
        <color theme="1"/>
        <rFont val="Times New Roman"/>
        <family val="1"/>
      </rPr>
      <t xml:space="preserve"> </t>
    </r>
  </si>
  <si>
    <r>
      <t>Subprogramul sprijină dezvoltarea infrastructurii de alimentare cu apă și canalizare la nivel local și regional, contribuind la îmbunătățirea condițiilor de trai și la protecția mediului. Activitățile includ extinderea și modernizarea rețelelor de apeduct și canalizare, construcția și reabilitarea stațiilor de epurare, precum și dezvoltarea capacităților instituționale ale operatorilor de servicii publice.
Implementarea se realizează prin proiecte finanțate din Fondul Național pentru Dezvoltare Regională și Locală (FNDRL), surse externe și proiectul „</t>
    </r>
    <r>
      <rPr>
        <b/>
        <i/>
        <sz val="12"/>
        <color theme="1"/>
        <rFont val="Times New Roman"/>
        <family val="1"/>
      </rPr>
      <t>Securitatea aprovizionării cu apă și canalizare în Moldova”</t>
    </r>
    <r>
      <rPr>
        <sz val="12"/>
        <color theme="1"/>
        <rFont val="Times New Roman"/>
        <family val="1"/>
      </rPr>
      <t xml:space="preserve">, finanțat prin intermediul Băncii Mondiale, în cadrul </t>
    </r>
    <r>
      <rPr>
        <b/>
        <sz val="12"/>
        <color theme="1"/>
        <rFont val="Times New Roman"/>
        <family val="1"/>
      </rPr>
      <t>Măsurii 3.1 „Aprovizionare cu apă și sanitație”</t>
    </r>
    <r>
      <rPr>
        <sz val="12"/>
        <color theme="1"/>
        <rFont val="Times New Roman"/>
        <family val="1"/>
      </rPr>
      <t>.</t>
    </r>
  </si>
  <si>
    <r>
      <t xml:space="preserve">DIII. Cheltuieli, </t>
    </r>
    <r>
      <rPr>
        <b/>
        <i/>
        <sz val="11"/>
        <color theme="1"/>
        <rFont val="Times New Roman"/>
        <family val="1"/>
      </rPr>
      <t>mii lei</t>
    </r>
  </si>
  <si>
    <r>
      <t>E. Estimarea investiţiilor capitale pe proiecte,</t>
    </r>
    <r>
      <rPr>
        <b/>
        <i/>
        <sz val="11"/>
        <color theme="1"/>
        <rFont val="Times New Roman"/>
        <family val="1"/>
      </rPr>
      <t xml:space="preserve"> mii lei</t>
    </r>
  </si>
  <si>
    <r>
      <rPr>
        <u/>
        <sz val="11"/>
        <color theme="1"/>
        <rFont val="Times New Roman"/>
        <family val="1"/>
      </rPr>
      <t>Abrevieri</t>
    </r>
    <r>
      <rPr>
        <sz val="11"/>
        <color theme="1"/>
        <rFont val="Times New Roman"/>
        <family val="1"/>
      </rPr>
      <t>: AB – anul de bază (curent), AB-2 şi AB-1 – anii precedenţi anului de bază, AB+1 – anul viitor pentru care se elaborează bugetul; AB+2 şi AB+3 – anii următori anului pentru care se elaborează bugetul.</t>
    </r>
  </si>
  <si>
    <t xml:space="preserve">Alte plăţi asociate cu bursele    </t>
  </si>
  <si>
    <t>Clădiri în curs de exexcuție</t>
  </si>
  <si>
    <t>Proiectul "Consolidarea gestionării riscurilor"</t>
  </si>
  <si>
    <t xml:space="preserve">Transferuri între instituțiile bugetului de stat </t>
  </si>
  <si>
    <t>0620</t>
  </si>
  <si>
    <t>Aprovizionarea cu apă</t>
  </si>
  <si>
    <t>Iluminarea străzilor</t>
  </si>
  <si>
    <t>Iluminare staradală</t>
  </si>
  <si>
    <t>640</t>
  </si>
  <si>
    <t>Constructia  M3 Porumbrei-Cimişlia road,  km 0+000 – km 19+010</t>
  </si>
  <si>
    <t>Constructia Variantei de ocolire  M3 Comrat, km 0+000 – km 18+263</t>
  </si>
  <si>
    <t>435</t>
  </si>
  <si>
    <t>451</t>
  </si>
  <si>
    <t>453</t>
  </si>
  <si>
    <t>610</t>
  </si>
  <si>
    <t>1. Eficientizarea şi transparentizarea condiţiilor de eliberare şi utilizare a autorizaţiilor de transport rutier în traficul internaţional de mărfuri prin reducerea timpului de procesare a datelor cu 50% către anul 2028;                                                                                                                                                                2. Creșterea cu 2% anual a parcursului de pasageri transportați cu autobuse și microbuse către anul 2028 comparativ cu anul 2024;
3. Creșterea cu 3% anual a parcursului de marfă transportată cu transport rutier către anul 2028 față de anul 2024;                
4. Creșterea nivelului de siguranță a infrastructurii rutiere prin inspectarea rețelei de drumuri a 1200 km anual;                        
5. Creșterea cu 5% a ponderii operatorilor de transport fără implicare în accidente grave față de anul precedent;                                                                                                   6. Îmbunătățirea mobilității urbane prin creșterea calității infrastructurii rutiere și a disponibilității serviciilor de transport public, inclusiv pentru accesul persoanelor cu necesități speciale prin dotarea cu 18 unități de transport în orașuț Ungheni.</t>
  </si>
  <si>
    <r>
      <t xml:space="preserve">Subprogramul include acțiuni necesare pentru dezvoltrarea domeniului de transport rutier de mărfuri și persoane. Acesta va spori competivitatea agenților economici și va creea condiții optime pentru furnizarea eficientă a serviciilor de transport rutier, contribuind astfel la armonizarea condițiilor de concurență dintre operatorii de transport rutier și promovarea unui sistem eficient și durabil. Acesta urmează a fi implementat de către Agenția Națională Transport Auto.                           
Totodată, subprogramul contribuie la dezvoltarea economică și socială a orașelor prin îmbunătățirea conectivității și mobilității urbane. Activitățile finanțate includ modernizarea infrastructurii rutiere urbane, dezvoltarea serviciilor de transport public și adaptarea acestora pentru accesibilitatea persoanelor cu dizabilități, în conformitate cu normele tehnice în vigoare. Implementarea se realizează în cadrul </t>
    </r>
    <r>
      <rPr>
        <b/>
        <sz val="12"/>
        <rFont val="Times New Roman"/>
        <family val="1"/>
      </rPr>
      <t>Măsurii 2.1 „Conectivitate și mobilitate urbană”</t>
    </r>
    <r>
      <rPr>
        <sz val="12"/>
        <rFont val="Times New Roman"/>
        <family val="1"/>
        <charset val="204"/>
      </rPr>
      <t xml:space="preserve"> din Documentul Unic de Program (DUP) 2025–2027, finanțată din Fondul Național pentru Dezvoltare Regională și Locală (FNDRL).
</t>
    </r>
  </si>
  <si>
    <t>Construcția și dotarea a 5 blocuri sanitare în școli anual, pentru îmbunătățirea accesului la condiții igienico-sanitare adecvate.</t>
  </si>
  <si>
    <t>Documente de politici publice și acte normative care au integrate perspectiva abordării integratoare de gen</t>
  </si>
  <si>
    <r>
      <t xml:space="preserve">1. Armonizarea a cel puțin 85% din reglementările tehnice naționale cu standardele europene și Eurocodurile până la sfârșitul anului 2028;  
2. Elaborarea și aprobarea anuală a </t>
    </r>
    <r>
      <rPr>
        <sz val="12"/>
        <color theme="1"/>
        <rFont val="Times New Roman"/>
        <family val="1"/>
      </rPr>
      <t>50</t>
    </r>
    <r>
      <rPr>
        <sz val="12"/>
        <color theme="1"/>
        <rFont val="Times New Roman"/>
        <family val="1"/>
        <charset val="204"/>
      </rPr>
      <t xml:space="preserve"> de documente normative noi și/sau actualizate în domeniul construcțiilor.</t>
    </r>
  </si>
  <si>
    <r>
      <t>1. Creșterea cu 20 p.p a drumurilor naționale îmbunătățite și transferate la categoria de drumuri în stare bună și foarte bună, de la 2146 km la 3044 km față de anul 2024, ceea ce reprezintă cca 50 % din totalul drumurilor naționale de 5993 km, către anul 2028;
2. Reducerea cu 25% a numărului deceselor cauzate de accidente rutiere asociate cu starea drumurilor până la 148 (</t>
    </r>
    <r>
      <rPr>
        <i/>
        <sz val="12"/>
        <rFont val="Times New Roman"/>
        <family val="1"/>
      </rPr>
      <t>față de 209 decese înregistrate în anul 2024</t>
    </r>
    <r>
      <rPr>
        <sz val="12"/>
        <rFont val="Times New Roman"/>
        <family val="1"/>
      </rPr>
      <t>), către anul 2028 prin implementarea proiectelor de siguranță rutieră pe toată rețeaua de drumuri naționale;
3. Reabilitarea, modernizarea sau reparația capitală a cel puțin 500 km de drumuri publice comunale și străzi locale până în anul 2028;
4. Asigurarea conectivității între satele componente ale comunelor și obiectivele de interes public prin îmbunătățirea anuală a accesului rutier pentru cel puțin 100 de localități până în anul 2028.</t>
    </r>
  </si>
  <si>
    <t xml:space="preserve">1. Creșterea  numărului de pasageri transportați prin intermediul transportului naval cu 5% anual;
2. Creșterea mărfurilor transportate prin intermediul transportului naval cu 5% anual;  
3. Creșterea numărului de nave intrate în complexul portuar Giurgiulești cu 20% către anul 2028.                                                                                                                                                              
</t>
  </si>
  <si>
    <t>1. Transpunerea a cel puțin 20 de acte normative în cadrul normativ național și a prevederilor tratatelor internaționale la care RM este parte în special Convenția privind aviația civilă internațională, semnată la Chicago la 7 decembrie 1944 și Acordul privind spațiul aerian comun între Republica Moldova și Uniunea Europeană și statele sale membre, semnat la Bruxelles la 25 iunie 2012;
2. 100% agenți economici certificați și supravegheați în conformitate cu cererile înaintate spre examinare;  
3. Extinderea rețelei de conexiuni aeriene cu cel puțin 10 noi destinații anual, facilitând accesul pasagerilor către piețe europene și internaționale.
4. Creșterea traficului aerian internațional, prin atragerea a cel puțin 2 noi companii aeriene și atingerea unui volum de 6 milioane de pasageri transportați anual până în 2028.</t>
  </si>
  <si>
    <r>
      <t xml:space="preserve">Subprogramul sprijină dezvoltarea infrastructurii turistice la nivel regional prin reabilitarea, conservarea și valorificarea obiectivelor turistice și culturale. Proiectele finanțate contribuie la diversificarea ofertei turistice, la creșterea atractivității regiunilor și la dezvoltarea economică locală. Implementarea se realizează prin proiecte incluse în Documentul Unic de Program (DUP) 2025–2027, finanțate din Fondul Național pentru Dezvoltare Regională și Locală (FNDRL), în cadrul </t>
    </r>
    <r>
      <rPr>
        <b/>
        <sz val="12"/>
        <rFont val="Times New Roman"/>
        <family val="1"/>
      </rPr>
      <t xml:space="preserve">Măsurilor 1.3 „Sporirea atractivității turistice” </t>
    </r>
    <r>
      <rPr>
        <sz val="12"/>
        <rFont val="Times New Roman"/>
        <family val="1"/>
      </rPr>
      <t xml:space="preserve">și </t>
    </r>
    <r>
      <rPr>
        <b/>
        <sz val="12"/>
        <rFont val="Times New Roman"/>
        <family val="1"/>
      </rPr>
      <t>2.4 „Restaurarea, reabilitarea, reconstituirea și conservarea monumentelor și structurilor istorice specifice arhitecturii rurale tradiționale destinate scopurilor publice”</t>
    </r>
    <r>
      <rPr>
        <sz val="12"/>
        <rFont val="Times New Roman"/>
        <family val="1"/>
      </rPr>
      <t>.</t>
    </r>
  </si>
  <si>
    <r>
      <t xml:space="preserve">Subprogramul vizează creșterea siguranței și confortului populației prin modernizarea și extinderea sistemelor de iluminat public în localitățile din Republica Moldova. Proiectele contribuie la reducerea riscurilor de accidente și la îmbunătățirea securității în trafic, precum și la promovarea eficienței energetice. Implementarea se realizează în cadrul </t>
    </r>
    <r>
      <rPr>
        <b/>
        <sz val="12"/>
        <rFont val="Times New Roman"/>
        <family val="1"/>
      </rPr>
      <t>Măsurii 1.2 „Instalarea iluminatului public”</t>
    </r>
    <r>
      <rPr>
        <sz val="12"/>
        <rFont val="Times New Roman"/>
        <family val="1"/>
      </rPr>
      <t>, finanțată din Fondul Național pentru Dezvoltare Regională și Locală (FNDRL).</t>
    </r>
  </si>
  <si>
    <t>Construcția și dotarea, anual, a 15 blocuri sanitare în gimnazii, pentru creșterea confortului și igienei în instituțiile de învățământ.</t>
  </si>
  <si>
    <t xml:space="preserve">1. Renovarea anuală a 15 instituții de învățământ până la finele anului 2027, conform cerințelelor de infrastructură și anume asigurarea standardelor naționale de calitate privind siguranța, rezistența, cerințele de incluziune și sustenabilitate. 
2. Construcția a 3 institutii de învatământ noi către anul 2029.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</si>
</sst>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
    <numFmt numFmtId="166" formatCode="#,##0.00\ _L"/>
    <numFmt numFmtId="167" formatCode="[$€-2]\ #,##0.0"/>
    <numFmt numFmtId="168" formatCode="_-* #,##0\ _l_e_i_-;\-* #,##0\ _l_e_i_-;_-* &quot;-&quot;\ _l_e_i_-;_-@_-"/>
    <numFmt numFmtId="169" formatCode="#,##0.0_ ;[Red]\-#,##0.0\ "/>
    <numFmt numFmtId="170" formatCode="_-* #,##0.0\ _L_-;\-* #,##0.0\ _L_-;_-* &quot;-&quot;?\ _L_-;_-@_-"/>
  </numFmts>
  <fonts count="104" x14ac:knownFonts="1">
    <font>
      <sz val="11"/>
      <color theme="1"/>
      <name val="Calibri"/>
      <family val="2"/>
      <charset val="204"/>
      <scheme val="minor"/>
    </font>
    <font>
      <sz val="12"/>
      <color indexed="8"/>
      <name val="Times New Roman"/>
      <family val="1"/>
      <charset val="204"/>
    </font>
    <font>
      <i/>
      <sz val="12"/>
      <color indexed="8"/>
      <name val="Times New Roman"/>
      <family val="1"/>
      <charset val="204"/>
    </font>
    <font>
      <b/>
      <sz val="12"/>
      <color indexed="8"/>
      <name val="Times New Roman"/>
      <family val="1"/>
      <charset val="204"/>
    </font>
    <font>
      <b/>
      <i/>
      <sz val="12"/>
      <color indexed="8"/>
      <name val="Times New Roman"/>
      <family val="1"/>
      <charset val="204"/>
    </font>
    <font>
      <u/>
      <sz val="12"/>
      <color indexed="8"/>
      <name val="Times New Roman"/>
      <family val="1"/>
      <charset val="204"/>
    </font>
    <font>
      <sz val="12"/>
      <color theme="1"/>
      <name val="Times New Roman"/>
      <family val="1"/>
      <charset val="204"/>
    </font>
    <font>
      <b/>
      <sz val="12"/>
      <color theme="1"/>
      <name val="Times New Roman"/>
      <family val="1"/>
      <charset val="204"/>
    </font>
    <font>
      <sz val="11"/>
      <color theme="1"/>
      <name val="Calibri"/>
      <family val="2"/>
      <charset val="204"/>
      <scheme val="minor"/>
    </font>
    <font>
      <b/>
      <sz val="12"/>
      <color theme="1"/>
      <name val="Times New Roman"/>
      <family val="1"/>
    </font>
    <font>
      <sz val="10"/>
      <name val="Arial Cyr"/>
      <charset val="204"/>
    </font>
    <font>
      <b/>
      <sz val="11"/>
      <name val="Times New Roman"/>
      <family val="1"/>
      <charset val="204"/>
    </font>
    <font>
      <b/>
      <sz val="12"/>
      <name val="Times New Roman"/>
      <family val="1"/>
      <charset val="204"/>
    </font>
    <font>
      <sz val="11"/>
      <name val="Times New Roman"/>
      <family val="1"/>
      <charset val="204"/>
    </font>
    <font>
      <sz val="12"/>
      <color theme="1"/>
      <name val="Times New Roman"/>
      <family val="1"/>
    </font>
    <font>
      <b/>
      <sz val="12"/>
      <name val="Times New Roman"/>
      <family val="1"/>
    </font>
    <font>
      <b/>
      <sz val="14"/>
      <color indexed="8"/>
      <name val="Times New Roman"/>
      <family val="1"/>
      <charset val="204"/>
    </font>
    <font>
      <b/>
      <sz val="12"/>
      <color indexed="8"/>
      <name val="Times New Roman"/>
      <family val="1"/>
    </font>
    <font>
      <b/>
      <sz val="11"/>
      <color indexed="8"/>
      <name val="Times New Roman"/>
      <family val="1"/>
      <charset val="204"/>
    </font>
    <font>
      <b/>
      <sz val="11"/>
      <name val="Times New Roman"/>
      <family val="1"/>
    </font>
    <font>
      <sz val="11"/>
      <color indexed="8"/>
      <name val="Calibri"/>
      <family val="2"/>
    </font>
    <font>
      <b/>
      <sz val="12"/>
      <color rgb="FFFF0000"/>
      <name val="Times New Roman"/>
      <family val="1"/>
      <charset val="204"/>
    </font>
    <font>
      <b/>
      <sz val="11"/>
      <color theme="1"/>
      <name val="Calibri"/>
      <family val="2"/>
      <charset val="204"/>
      <scheme val="minor"/>
    </font>
    <font>
      <i/>
      <sz val="10"/>
      <color indexed="8"/>
      <name val="Times New Roman"/>
      <family val="1"/>
      <charset val="204"/>
    </font>
    <font>
      <i/>
      <sz val="12"/>
      <name val="Times New Roman"/>
      <family val="1"/>
    </font>
    <font>
      <sz val="12"/>
      <color indexed="8"/>
      <name val="Times New Roman"/>
      <family val="1"/>
    </font>
    <font>
      <i/>
      <sz val="11"/>
      <name val="Times New Roman"/>
      <family val="1"/>
      <charset val="204"/>
    </font>
    <font>
      <sz val="12"/>
      <name val="Times New Roman"/>
      <family val="1"/>
    </font>
    <font>
      <sz val="11"/>
      <color theme="1"/>
      <name val="Times New Roman"/>
      <family val="1"/>
      <charset val="204"/>
    </font>
    <font>
      <b/>
      <sz val="11"/>
      <color theme="1"/>
      <name val="Times New Roman"/>
      <family val="1"/>
      <charset val="204"/>
    </font>
    <font>
      <b/>
      <sz val="11"/>
      <color theme="1"/>
      <name val="Times New Roman"/>
      <family val="1"/>
    </font>
    <font>
      <i/>
      <sz val="10"/>
      <color theme="1"/>
      <name val="Times New Roman"/>
      <family val="1"/>
      <charset val="204"/>
    </font>
    <font>
      <sz val="11"/>
      <color indexed="8"/>
      <name val="Times New Roman"/>
      <family val="1"/>
      <charset val="204"/>
    </font>
    <font>
      <i/>
      <sz val="11"/>
      <color indexed="8"/>
      <name val="Times New Roman"/>
      <family val="1"/>
      <charset val="204"/>
    </font>
    <font>
      <b/>
      <i/>
      <sz val="11"/>
      <color indexed="8"/>
      <name val="Times New Roman"/>
      <family val="1"/>
      <charset val="204"/>
    </font>
    <font>
      <b/>
      <sz val="11"/>
      <color rgb="FFFF0000"/>
      <name val="Times New Roman"/>
      <family val="1"/>
      <charset val="204"/>
    </font>
    <font>
      <u/>
      <sz val="11"/>
      <color indexed="8"/>
      <name val="Times New Roman"/>
      <family val="1"/>
      <charset val="204"/>
    </font>
    <font>
      <sz val="11"/>
      <name val="Times New Roman"/>
      <family val="1"/>
    </font>
    <font>
      <i/>
      <sz val="11"/>
      <name val="Times New Roman"/>
      <family val="1"/>
    </font>
    <font>
      <i/>
      <sz val="11"/>
      <color theme="1"/>
      <name val="Times New Roman"/>
      <family val="1"/>
    </font>
    <font>
      <b/>
      <i/>
      <sz val="11"/>
      <name val="Times New Roman"/>
      <family val="1"/>
    </font>
    <font>
      <sz val="11"/>
      <color theme="1"/>
      <name val="Times New Roman"/>
      <family val="1"/>
    </font>
    <font>
      <sz val="11"/>
      <color theme="1"/>
      <name val="Times New Roman"/>
      <family val="1"/>
      <charset val="238"/>
    </font>
    <font>
      <u/>
      <sz val="11"/>
      <name val="Times New Roman"/>
      <family val="1"/>
    </font>
    <font>
      <b/>
      <i/>
      <sz val="12"/>
      <name val="Times New Roman"/>
      <family val="1"/>
    </font>
    <font>
      <i/>
      <sz val="11"/>
      <color theme="1"/>
      <name val="Times New Roman"/>
      <family val="1"/>
      <charset val="204"/>
    </font>
    <font>
      <b/>
      <i/>
      <sz val="11"/>
      <color theme="1"/>
      <name val="Times New Roman"/>
      <family val="1"/>
    </font>
    <font>
      <sz val="12"/>
      <color rgb="FFFF0000"/>
      <name val="Times New Roman"/>
      <family val="1"/>
    </font>
    <font>
      <b/>
      <i/>
      <sz val="11"/>
      <name val="Times New Roman"/>
      <family val="1"/>
      <charset val="204"/>
    </font>
    <font>
      <b/>
      <sz val="14"/>
      <name val="Times New Roman"/>
      <family val="1"/>
    </font>
    <font>
      <i/>
      <sz val="10"/>
      <name val="Times New Roman"/>
      <family val="1"/>
    </font>
    <font>
      <u/>
      <sz val="12"/>
      <name val="Times New Roman"/>
      <family val="1"/>
    </font>
    <font>
      <i/>
      <sz val="12"/>
      <color indexed="8"/>
      <name val="Times New Roman"/>
      <family val="1"/>
    </font>
    <font>
      <sz val="11"/>
      <color rgb="FF000000"/>
      <name val="Times New Roman"/>
      <family val="1"/>
    </font>
    <font>
      <sz val="8"/>
      <name val="Calibri"/>
      <family val="2"/>
      <charset val="204"/>
      <scheme val="minor"/>
    </font>
    <font>
      <sz val="12"/>
      <color rgb="FF000000"/>
      <name val="Times New Roman"/>
      <family val="1"/>
    </font>
    <font>
      <b/>
      <sz val="11"/>
      <name val="Calibri"/>
      <family val="2"/>
      <charset val="204"/>
      <scheme val="minor"/>
    </font>
    <font>
      <sz val="11"/>
      <color theme="1"/>
      <name val="Calibri"/>
      <family val="2"/>
      <scheme val="minor"/>
    </font>
    <font>
      <b/>
      <sz val="14"/>
      <color theme="1"/>
      <name val="Times New Roman"/>
      <family val="1"/>
      <charset val="204"/>
    </font>
    <font>
      <i/>
      <sz val="12"/>
      <color theme="1"/>
      <name val="Times New Roman"/>
      <family val="1"/>
      <charset val="204"/>
    </font>
    <font>
      <b/>
      <i/>
      <sz val="12"/>
      <color theme="1"/>
      <name val="Times New Roman"/>
      <family val="1"/>
      <charset val="204"/>
    </font>
    <font>
      <i/>
      <sz val="11"/>
      <color theme="1"/>
      <name val="Calibri"/>
      <family val="2"/>
      <charset val="204"/>
      <scheme val="minor"/>
    </font>
    <font>
      <sz val="12"/>
      <name val="Times New Roman"/>
      <family val="1"/>
      <charset val="204"/>
    </font>
    <font>
      <i/>
      <sz val="11"/>
      <color theme="1"/>
      <name val="Calibri"/>
      <family val="2"/>
      <scheme val="minor"/>
    </font>
    <font>
      <sz val="12"/>
      <color rgb="FFFF0000"/>
      <name val="Times New Roman"/>
      <family val="1"/>
      <charset val="204"/>
    </font>
    <font>
      <b/>
      <sz val="13"/>
      <color theme="1"/>
      <name val="Times New Roman"/>
      <family val="1"/>
      <charset val="204"/>
    </font>
    <font>
      <u/>
      <sz val="12"/>
      <color theme="1"/>
      <name val="Times New Roman"/>
      <family val="1"/>
      <charset val="204"/>
    </font>
    <font>
      <i/>
      <sz val="12"/>
      <name val="Times New Roman"/>
      <family val="1"/>
      <charset val="204"/>
    </font>
    <font>
      <sz val="12"/>
      <color theme="1"/>
      <name val="Calibri"/>
      <family val="2"/>
      <charset val="204"/>
      <scheme val="minor"/>
    </font>
    <font>
      <b/>
      <sz val="12"/>
      <color theme="1"/>
      <name val="Calibri"/>
      <family val="2"/>
      <charset val="204"/>
      <scheme val="minor"/>
    </font>
    <font>
      <sz val="12"/>
      <color theme="1"/>
      <name val="Times New Roman"/>
      <family val="1"/>
      <charset val="238"/>
    </font>
    <font>
      <b/>
      <sz val="12"/>
      <color theme="1"/>
      <name val="Times New Roman"/>
      <family val="1"/>
      <charset val="238"/>
    </font>
    <font>
      <b/>
      <sz val="12"/>
      <color theme="1"/>
      <name val="Calibri"/>
      <family val="2"/>
      <charset val="238"/>
      <scheme val="minor"/>
    </font>
    <font>
      <u/>
      <sz val="11"/>
      <color theme="1"/>
      <name val="Times New Roman"/>
      <family val="1"/>
      <charset val="204"/>
    </font>
    <font>
      <b/>
      <sz val="14"/>
      <name val="Times New Roman"/>
      <family val="1"/>
      <charset val="204"/>
    </font>
    <font>
      <b/>
      <i/>
      <sz val="12"/>
      <name val="Times New Roman"/>
      <family val="1"/>
      <charset val="204"/>
    </font>
    <font>
      <sz val="12"/>
      <name val="Times"/>
      <family val="1"/>
    </font>
    <font>
      <sz val="13"/>
      <name val="Times"/>
      <family val="1"/>
    </font>
    <font>
      <b/>
      <sz val="12"/>
      <name val="Times"/>
      <family val="1"/>
    </font>
    <font>
      <u/>
      <sz val="12"/>
      <name val="Times New Roman"/>
      <family val="1"/>
      <charset val="204"/>
    </font>
    <font>
      <sz val="12"/>
      <color rgb="FF00B050"/>
      <name val="Times New Roman"/>
      <family val="1"/>
      <charset val="204"/>
    </font>
    <font>
      <sz val="12"/>
      <name val="Times"/>
      <charset val="204"/>
    </font>
    <font>
      <b/>
      <sz val="10"/>
      <color indexed="8"/>
      <name val="Times New Roman"/>
      <family val="1"/>
      <charset val="204"/>
    </font>
    <font>
      <i/>
      <sz val="10"/>
      <name val="Times New Roman"/>
      <family val="1"/>
      <charset val="204"/>
    </font>
    <font>
      <i/>
      <sz val="10"/>
      <color theme="1"/>
      <name val="Times New Roman"/>
      <family val="1"/>
    </font>
    <font>
      <sz val="10"/>
      <color theme="1"/>
      <name val="Times New Roman"/>
      <family val="1"/>
      <charset val="204"/>
    </font>
    <font>
      <sz val="10"/>
      <name val="Times New Roman"/>
      <family val="1"/>
      <charset val="204"/>
    </font>
    <font>
      <b/>
      <i/>
      <sz val="10"/>
      <color indexed="8"/>
      <name val="Times New Roman"/>
      <family val="1"/>
      <charset val="204"/>
    </font>
    <font>
      <sz val="12"/>
      <name val="Calibri"/>
      <family val="2"/>
      <charset val="204"/>
      <scheme val="minor"/>
    </font>
    <font>
      <sz val="11"/>
      <name val="Calibri"/>
      <family val="2"/>
      <charset val="204"/>
      <scheme val="minor"/>
    </font>
    <font>
      <b/>
      <sz val="12"/>
      <color indexed="10"/>
      <name val="Times New Roman"/>
      <family val="1"/>
      <charset val="204"/>
    </font>
    <font>
      <b/>
      <i/>
      <sz val="10"/>
      <name val="Times New Roman"/>
      <family val="1"/>
      <charset val="204"/>
    </font>
    <font>
      <b/>
      <i/>
      <sz val="10"/>
      <name val="Calibri"/>
      <family val="2"/>
      <charset val="204"/>
      <scheme val="minor"/>
    </font>
    <font>
      <u/>
      <sz val="11"/>
      <name val="Times New Roman"/>
      <family val="1"/>
      <charset val="204"/>
    </font>
    <font>
      <sz val="11"/>
      <name val="Times New Roman"/>
      <family val="1"/>
      <charset val="238"/>
    </font>
    <font>
      <sz val="10"/>
      <color indexed="8"/>
      <name val="Times New Roman"/>
      <family val="1"/>
      <charset val="204"/>
    </font>
    <font>
      <sz val="10"/>
      <color rgb="FF000000"/>
      <name val="Times New Roman"/>
      <family val="1"/>
      <charset val="204"/>
    </font>
    <font>
      <b/>
      <i/>
      <sz val="12"/>
      <color theme="1"/>
      <name val="Times New Roman"/>
      <family val="1"/>
    </font>
    <font>
      <u/>
      <sz val="11"/>
      <color theme="1"/>
      <name val="Times New Roman"/>
      <family val="1"/>
    </font>
    <font>
      <sz val="9"/>
      <color theme="1"/>
      <name val="Times New Roman"/>
      <family val="1"/>
      <charset val="204"/>
    </font>
    <font>
      <sz val="12"/>
      <name val="Times New Roman"/>
      <family val="1"/>
      <charset val="238"/>
    </font>
    <font>
      <sz val="11"/>
      <name val="Calibri"/>
      <family val="2"/>
      <charset val="238"/>
      <scheme val="minor"/>
    </font>
    <font>
      <b/>
      <sz val="12"/>
      <name val="Times New Roman"/>
      <family val="1"/>
      <charset val="238"/>
    </font>
    <font>
      <b/>
      <sz val="11"/>
      <name val="Calibri"/>
      <family val="2"/>
      <charset val="238"/>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s>
  <cellStyleXfs count="7">
    <xf numFmtId="0" fontId="0" fillId="0" borderId="0"/>
    <xf numFmtId="9" fontId="8" fillId="0" borderId="0" applyFont="0" applyFill="0" applyBorder="0" applyAlignment="0" applyProtection="0"/>
    <xf numFmtId="0" fontId="10" fillId="0" borderId="0"/>
    <xf numFmtId="0" fontId="20" fillId="0" borderId="0"/>
    <xf numFmtId="0" fontId="10" fillId="0" borderId="0"/>
    <xf numFmtId="0" fontId="8" fillId="0" borderId="0"/>
    <xf numFmtId="0" fontId="57" fillId="0" borderId="0"/>
  </cellStyleXfs>
  <cellXfs count="2868">
    <xf numFmtId="0" fontId="0" fillId="0" borderId="0" xfId="0"/>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applyAlignment="1">
      <alignment horizontal="left" vertical="center"/>
    </xf>
    <xf numFmtId="0" fontId="1" fillId="0" borderId="0" xfId="0" applyFont="1"/>
    <xf numFmtId="0" fontId="16" fillId="0" borderId="0" xfId="0" applyFont="1"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7" fillId="0" borderId="1" xfId="0" applyFont="1" applyBorder="1" applyAlignment="1">
      <alignment horizontal="center" vertical="center"/>
    </xf>
    <xf numFmtId="164" fontId="3" fillId="0" borderId="1" xfId="0" applyNumberFormat="1" applyFont="1" applyBorder="1" applyAlignment="1">
      <alignment horizontal="center" vertical="center"/>
    </xf>
    <xf numFmtId="164" fontId="1" fillId="0" borderId="1" xfId="0" applyNumberFormat="1" applyFont="1" applyBorder="1" applyAlignment="1">
      <alignment horizontal="center" vertical="center"/>
    </xf>
    <xf numFmtId="0" fontId="1" fillId="0" borderId="1" xfId="0" applyFont="1" applyBorder="1"/>
    <xf numFmtId="164" fontId="3" fillId="0" borderId="1" xfId="0" applyNumberFormat="1" applyFont="1" applyBorder="1" applyAlignment="1">
      <alignment horizontal="center"/>
    </xf>
    <xf numFmtId="0" fontId="1" fillId="0" borderId="1" xfId="0" applyFont="1" applyBorder="1" applyAlignment="1">
      <alignment horizontal="center" vertical="top"/>
    </xf>
    <xf numFmtId="0" fontId="1" fillId="0" borderId="1" xfId="0" applyFont="1" applyBorder="1" applyAlignment="1">
      <alignment horizontal="center"/>
    </xf>
    <xf numFmtId="164" fontId="1" fillId="0" borderId="1" xfId="0" applyNumberFormat="1" applyFont="1" applyBorder="1" applyAlignment="1">
      <alignment horizontal="center"/>
    </xf>
    <xf numFmtId="0" fontId="1" fillId="0" borderId="1" xfId="0" applyFont="1" applyBorder="1" applyAlignment="1">
      <alignment horizontal="center" vertical="center" textRotation="90"/>
    </xf>
    <xf numFmtId="0" fontId="2" fillId="0" borderId="1" xfId="0" applyFont="1" applyBorder="1" applyAlignment="1">
      <alignment horizontal="center" vertical="center"/>
    </xf>
    <xf numFmtId="164" fontId="2" fillId="0" borderId="1" xfId="0" applyNumberFormat="1" applyFont="1" applyBorder="1" applyAlignment="1">
      <alignment horizontal="center" vertical="center"/>
    </xf>
    <xf numFmtId="0" fontId="2" fillId="0" borderId="0" xfId="0" applyFont="1"/>
    <xf numFmtId="0" fontId="3" fillId="0" borderId="1" xfId="0" applyFont="1" applyBorder="1"/>
    <xf numFmtId="0" fontId="1" fillId="0" borderId="1" xfId="0" applyFont="1" applyBorder="1" applyAlignment="1">
      <alignment textRotation="90" wrapText="1"/>
    </xf>
    <xf numFmtId="0" fontId="15" fillId="0" borderId="1" xfId="0" applyFont="1" applyBorder="1" applyAlignment="1">
      <alignment horizontal="center" vertical="center"/>
    </xf>
    <xf numFmtId="164" fontId="13" fillId="2" borderId="1" xfId="0" applyNumberFormat="1" applyFont="1" applyFill="1" applyBorder="1" applyAlignment="1">
      <alignment horizontal="center" vertical="center"/>
    </xf>
    <xf numFmtId="0" fontId="13" fillId="2" borderId="1" xfId="0" applyFont="1" applyFill="1" applyBorder="1" applyAlignment="1">
      <alignment horizontal="center" vertical="center" wrapText="1"/>
    </xf>
    <xf numFmtId="0" fontId="27" fillId="0" borderId="1" xfId="0" applyFont="1" applyBorder="1" applyAlignment="1">
      <alignment horizontal="center" vertical="center"/>
    </xf>
    <xf numFmtId="0" fontId="28" fillId="2" borderId="0" xfId="0" applyFont="1" applyFill="1"/>
    <xf numFmtId="0" fontId="30" fillId="2" borderId="1" xfId="0" applyFont="1" applyFill="1" applyBorder="1" applyAlignment="1">
      <alignment horizontal="center" vertical="center"/>
    </xf>
    <xf numFmtId="164" fontId="25" fillId="0" borderId="1" xfId="0" applyNumberFormat="1" applyFont="1" applyBorder="1" applyAlignment="1">
      <alignment horizontal="center" vertical="center"/>
    </xf>
    <xf numFmtId="0" fontId="17" fillId="2" borderId="1" xfId="0" applyFont="1" applyFill="1" applyBorder="1" applyAlignment="1">
      <alignment horizontal="center" vertical="center"/>
    </xf>
    <xf numFmtId="164" fontId="17" fillId="0" borderId="1" xfId="0" applyNumberFormat="1" applyFont="1" applyBorder="1" applyAlignment="1">
      <alignment horizontal="center" vertical="center"/>
    </xf>
    <xf numFmtId="49" fontId="27" fillId="0" borderId="1" xfId="0" applyNumberFormat="1" applyFont="1" applyBorder="1" applyAlignment="1">
      <alignment horizontal="center" vertical="center"/>
    </xf>
    <xf numFmtId="0" fontId="32" fillId="0" borderId="0" xfId="0" applyFont="1"/>
    <xf numFmtId="0" fontId="18" fillId="0" borderId="0" xfId="0" applyFont="1" applyAlignment="1">
      <alignment horizontal="center" vertical="center"/>
    </xf>
    <xf numFmtId="0" fontId="32" fillId="0" borderId="0" xfId="0" applyFont="1" applyAlignment="1">
      <alignment horizontal="center" vertical="center"/>
    </xf>
    <xf numFmtId="0" fontId="32" fillId="0" borderId="1" xfId="0" applyFont="1" applyBorder="1" applyAlignment="1">
      <alignment horizontal="center" vertical="center"/>
    </xf>
    <xf numFmtId="49" fontId="32" fillId="0" borderId="1" xfId="0" applyNumberFormat="1" applyFont="1" applyBorder="1" applyAlignment="1">
      <alignment horizontal="center" vertical="center"/>
    </xf>
    <xf numFmtId="0" fontId="32" fillId="0" borderId="0" xfId="0" applyFont="1" applyAlignment="1">
      <alignment horizontal="left" vertical="center"/>
    </xf>
    <xf numFmtId="0" fontId="32" fillId="0" borderId="1" xfId="0" applyFont="1" applyBorder="1" applyAlignment="1">
      <alignment horizontal="center" vertical="center" wrapText="1"/>
    </xf>
    <xf numFmtId="164" fontId="18" fillId="0" borderId="1" xfId="0" applyNumberFormat="1" applyFont="1" applyBorder="1" applyAlignment="1">
      <alignment horizontal="center" vertical="center"/>
    </xf>
    <xf numFmtId="164" fontId="32" fillId="0" borderId="1" xfId="0" applyNumberFormat="1" applyFont="1" applyBorder="1" applyAlignment="1">
      <alignment horizontal="center" vertical="center"/>
    </xf>
    <xf numFmtId="0" fontId="32" fillId="0" borderId="1" xfId="0" applyFont="1" applyBorder="1"/>
    <xf numFmtId="164" fontId="18" fillId="0" borderId="1" xfId="0" applyNumberFormat="1" applyFont="1" applyBorder="1" applyAlignment="1">
      <alignment horizontal="center"/>
    </xf>
    <xf numFmtId="0" fontId="32" fillId="0" borderId="1" xfId="0" applyFont="1" applyBorder="1" applyAlignment="1">
      <alignment horizontal="center" vertical="top"/>
    </xf>
    <xf numFmtId="164" fontId="32" fillId="0" borderId="1" xfId="0" applyNumberFormat="1" applyFont="1" applyBorder="1" applyAlignment="1">
      <alignment horizontal="center"/>
    </xf>
    <xf numFmtId="164" fontId="32" fillId="0" borderId="1" xfId="0" applyNumberFormat="1" applyFont="1" applyBorder="1"/>
    <xf numFmtId="0" fontId="32" fillId="0" borderId="1" xfId="0" applyFont="1" applyBorder="1" applyAlignment="1">
      <alignment horizontal="center" vertical="center" textRotation="90"/>
    </xf>
    <xf numFmtId="0" fontId="33" fillId="0" borderId="1" xfId="0" applyFont="1" applyBorder="1" applyAlignment="1">
      <alignment horizontal="center" vertical="center"/>
    </xf>
    <xf numFmtId="164" fontId="13" fillId="0" borderId="1" xfId="0" applyNumberFormat="1" applyFont="1" applyBorder="1" applyAlignment="1">
      <alignment horizontal="center" vertical="center"/>
    </xf>
    <xf numFmtId="0" fontId="33" fillId="0" borderId="0" xfId="0" applyFont="1"/>
    <xf numFmtId="0" fontId="18" fillId="0" borderId="1" xfId="0" applyFont="1" applyBorder="1"/>
    <xf numFmtId="0" fontId="18" fillId="0" borderId="1" xfId="0" applyFont="1" applyBorder="1" applyAlignment="1">
      <alignment horizontal="center" vertical="center"/>
    </xf>
    <xf numFmtId="0" fontId="32" fillId="2" borderId="0" xfId="0" applyFont="1" applyFill="1"/>
    <xf numFmtId="0" fontId="28" fillId="0" borderId="0" xfId="0" applyFont="1"/>
    <xf numFmtId="0" fontId="32" fillId="2" borderId="1" xfId="0" applyFont="1" applyFill="1" applyBorder="1" applyAlignment="1">
      <alignment horizontal="center" vertical="center"/>
    </xf>
    <xf numFmtId="49" fontId="18" fillId="2" borderId="1" xfId="0" applyNumberFormat="1" applyFont="1" applyFill="1" applyBorder="1" applyAlignment="1">
      <alignment horizontal="center" vertical="center"/>
    </xf>
    <xf numFmtId="0" fontId="32" fillId="0" borderId="1" xfId="0" applyFont="1" applyBorder="1" applyAlignment="1">
      <alignment horizontal="center"/>
    </xf>
    <xf numFmtId="164" fontId="33" fillId="0" borderId="1" xfId="0" applyNumberFormat="1" applyFont="1" applyBorder="1" applyAlignment="1">
      <alignment horizontal="center" vertical="center"/>
    </xf>
    <xf numFmtId="0" fontId="13" fillId="2" borderId="1" xfId="2" applyFont="1" applyFill="1" applyBorder="1" applyAlignment="1" applyProtection="1">
      <alignment horizontal="center" vertical="center" wrapText="1"/>
      <protection locked="0"/>
    </xf>
    <xf numFmtId="164" fontId="19" fillId="0" borderId="1" xfId="0" applyNumberFormat="1" applyFont="1" applyBorder="1" applyAlignment="1">
      <alignment horizontal="center" vertical="center"/>
    </xf>
    <xf numFmtId="0" fontId="11" fillId="0" borderId="1" xfId="0" applyFont="1" applyBorder="1"/>
    <xf numFmtId="49" fontId="11" fillId="0" borderId="1" xfId="0" applyNumberFormat="1" applyFont="1" applyBorder="1"/>
    <xf numFmtId="164" fontId="11" fillId="0" borderId="1" xfId="0" applyNumberFormat="1" applyFont="1" applyBorder="1"/>
    <xf numFmtId="0" fontId="32" fillId="0" borderId="0" xfId="0" applyFont="1" applyAlignment="1">
      <alignment horizontal="left" vertical="center" wrapText="1"/>
    </xf>
    <xf numFmtId="49" fontId="32" fillId="0" borderId="1" xfId="0" applyNumberFormat="1" applyFont="1" applyBorder="1" applyAlignment="1">
      <alignment horizontal="center"/>
    </xf>
    <xf numFmtId="0" fontId="34" fillId="0" borderId="1" xfId="0" applyFont="1" applyBorder="1" applyAlignment="1">
      <alignment horizontal="center" vertical="center"/>
    </xf>
    <xf numFmtId="164" fontId="34" fillId="0" borderId="1" xfId="0" applyNumberFormat="1" applyFont="1" applyBorder="1" applyAlignment="1">
      <alignment horizontal="center" vertical="center"/>
    </xf>
    <xf numFmtId="0" fontId="37" fillId="0" borderId="0" xfId="0" applyFont="1"/>
    <xf numFmtId="0" fontId="19" fillId="0" borderId="0" xfId="0" applyFont="1" applyAlignment="1">
      <alignment horizontal="center" vertical="center"/>
    </xf>
    <xf numFmtId="0" fontId="37" fillId="0" borderId="0" xfId="0" applyFont="1" applyAlignment="1">
      <alignment horizontal="center" vertical="center"/>
    </xf>
    <xf numFmtId="0" fontId="37" fillId="0" borderId="1" xfId="0" applyFont="1" applyBorder="1" applyAlignment="1">
      <alignment horizontal="center" vertical="center"/>
    </xf>
    <xf numFmtId="49" fontId="37" fillId="0" borderId="1" xfId="0" applyNumberFormat="1" applyFont="1" applyBorder="1" applyAlignment="1">
      <alignment horizontal="center" vertical="center"/>
    </xf>
    <xf numFmtId="0" fontId="37" fillId="0" borderId="0" xfId="0" applyFont="1" applyAlignment="1">
      <alignment horizontal="left" vertical="center"/>
    </xf>
    <xf numFmtId="0" fontId="37" fillId="0" borderId="1" xfId="0" applyFont="1" applyBorder="1" applyAlignment="1">
      <alignment horizontal="center" vertical="center" wrapText="1"/>
    </xf>
    <xf numFmtId="164" fontId="37" fillId="0" borderId="1" xfId="0" applyNumberFormat="1" applyFont="1" applyBorder="1" applyAlignment="1">
      <alignment horizontal="center" vertical="center"/>
    </xf>
    <xf numFmtId="0" fontId="37" fillId="0" borderId="1" xfId="0" applyFont="1" applyBorder="1"/>
    <xf numFmtId="164" fontId="19" fillId="0" borderId="1" xfId="0" applyNumberFormat="1" applyFont="1" applyBorder="1" applyAlignment="1">
      <alignment horizontal="center"/>
    </xf>
    <xf numFmtId="0" fontId="37" fillId="0" borderId="1" xfId="0" applyFont="1" applyBorder="1" applyAlignment="1">
      <alignment horizontal="center"/>
    </xf>
    <xf numFmtId="164" fontId="37" fillId="0" borderId="1" xfId="0" applyNumberFormat="1" applyFont="1" applyBorder="1"/>
    <xf numFmtId="0" fontId="37" fillId="0" borderId="1" xfId="0" applyFont="1" applyBorder="1" applyAlignment="1">
      <alignment horizontal="center" vertical="top"/>
    </xf>
    <xf numFmtId="49" fontId="37" fillId="0" borderId="1" xfId="0" applyNumberFormat="1" applyFont="1" applyBorder="1" applyAlignment="1">
      <alignment horizontal="center"/>
    </xf>
    <xf numFmtId="164" fontId="37" fillId="0" borderId="1" xfId="0" applyNumberFormat="1" applyFont="1" applyBorder="1" applyAlignment="1">
      <alignment horizontal="center"/>
    </xf>
    <xf numFmtId="0" fontId="37" fillId="0" borderId="1" xfId="0" applyFont="1" applyBorder="1" applyAlignment="1">
      <alignment horizontal="center" vertical="center" textRotation="90"/>
    </xf>
    <xf numFmtId="0" fontId="40" fillId="0" borderId="1" xfId="0" applyFont="1" applyBorder="1" applyAlignment="1">
      <alignment horizontal="center" vertical="center"/>
    </xf>
    <xf numFmtId="164" fontId="40" fillId="0" borderId="1" xfId="0" applyNumberFormat="1" applyFont="1" applyBorder="1" applyAlignment="1">
      <alignment horizontal="center" vertical="center"/>
    </xf>
    <xf numFmtId="0" fontId="38" fillId="0" borderId="1" xfId="0" applyFont="1" applyBorder="1" applyAlignment="1">
      <alignment horizontal="center" vertical="center"/>
    </xf>
    <xf numFmtId="164" fontId="38" fillId="0" borderId="1" xfId="0" applyNumberFormat="1" applyFont="1" applyBorder="1" applyAlignment="1">
      <alignment horizontal="center" vertical="center"/>
    </xf>
    <xf numFmtId="0" fontId="38" fillId="0" borderId="0" xfId="0" applyFont="1"/>
    <xf numFmtId="0" fontId="19" fillId="0" borderId="1" xfId="0" applyFont="1" applyBorder="1"/>
    <xf numFmtId="164" fontId="19" fillId="0" borderId="1" xfId="0" applyNumberFormat="1" applyFont="1" applyBorder="1"/>
    <xf numFmtId="164" fontId="37" fillId="0" borderId="1" xfId="0" applyNumberFormat="1" applyFont="1" applyBorder="1" applyAlignment="1">
      <alignment horizontal="right"/>
    </xf>
    <xf numFmtId="164" fontId="41" fillId="2" borderId="1" xfId="0" applyNumberFormat="1" applyFont="1" applyFill="1" applyBorder="1" applyAlignment="1">
      <alignment horizontal="right"/>
    </xf>
    <xf numFmtId="49" fontId="19" fillId="0" borderId="1" xfId="0" applyNumberFormat="1" applyFont="1" applyBorder="1" applyAlignment="1">
      <alignment horizontal="center" vertical="center"/>
    </xf>
    <xf numFmtId="0" fontId="19" fillId="0" borderId="1" xfId="0" applyFont="1" applyBorder="1" applyAlignment="1">
      <alignment horizontal="center" vertical="center"/>
    </xf>
    <xf numFmtId="0" fontId="41" fillId="0" borderId="14" xfId="0" applyFont="1" applyBorder="1" applyAlignment="1">
      <alignment horizontal="center"/>
    </xf>
    <xf numFmtId="0" fontId="41" fillId="0" borderId="1" xfId="0" applyFont="1" applyBorder="1" applyAlignment="1">
      <alignment horizontal="center"/>
    </xf>
    <xf numFmtId="164" fontId="41" fillId="0" borderId="1" xfId="0" applyNumberFormat="1" applyFont="1" applyBorder="1" applyAlignment="1">
      <alignment horizontal="center"/>
    </xf>
    <xf numFmtId="164" fontId="41" fillId="2" borderId="1" xfId="0" applyNumberFormat="1" applyFont="1" applyFill="1" applyBorder="1" applyAlignment="1">
      <alignment horizontal="center" vertical="center"/>
    </xf>
    <xf numFmtId="0" fontId="41" fillId="0" borderId="1" xfId="0" applyFont="1" applyBorder="1" applyAlignment="1">
      <alignment horizontal="center" vertical="center"/>
    </xf>
    <xf numFmtId="0" fontId="28" fillId="0" borderId="0" xfId="0" applyFont="1" applyAlignment="1">
      <alignment vertical="center"/>
    </xf>
    <xf numFmtId="164" fontId="41" fillId="0" borderId="3" xfId="0" applyNumberFormat="1" applyFont="1" applyBorder="1" applyAlignment="1">
      <alignment horizontal="center"/>
    </xf>
    <xf numFmtId="164" fontId="41" fillId="0" borderId="4" xfId="0" applyNumberFormat="1" applyFont="1" applyBorder="1" applyAlignment="1">
      <alignment horizontal="center"/>
    </xf>
    <xf numFmtId="0" fontId="30" fillId="2" borderId="1" xfId="0" applyFont="1" applyFill="1" applyBorder="1" applyAlignment="1">
      <alignment horizontal="center"/>
    </xf>
    <xf numFmtId="164" fontId="30" fillId="2" borderId="1" xfId="0" applyNumberFormat="1" applyFont="1" applyFill="1" applyBorder="1" applyAlignment="1">
      <alignment horizontal="center"/>
    </xf>
    <xf numFmtId="0" fontId="30" fillId="0" borderId="1" xfId="0" applyFont="1" applyBorder="1" applyAlignment="1">
      <alignment horizontal="center" vertical="center"/>
    </xf>
    <xf numFmtId="0" fontId="28" fillId="0" borderId="0" xfId="0" applyFont="1" applyAlignment="1">
      <alignment horizontal="center" vertical="center"/>
    </xf>
    <xf numFmtId="164" fontId="28" fillId="0" borderId="0" xfId="0" applyNumberFormat="1" applyFont="1" applyAlignment="1">
      <alignment horizontal="center" vertical="center"/>
    </xf>
    <xf numFmtId="164" fontId="28" fillId="0" borderId="0" xfId="0" applyNumberFormat="1" applyFont="1" applyAlignment="1">
      <alignment vertical="center"/>
    </xf>
    <xf numFmtId="164" fontId="41" fillId="2" borderId="1" xfId="0" applyNumberFormat="1" applyFont="1" applyFill="1" applyBorder="1" applyAlignment="1">
      <alignment horizontal="center"/>
    </xf>
    <xf numFmtId="0" fontId="30" fillId="0" borderId="1" xfId="0" applyFont="1" applyBorder="1" applyAlignment="1">
      <alignment horizontal="center"/>
    </xf>
    <xf numFmtId="164" fontId="30" fillId="0" borderId="1" xfId="0" applyNumberFormat="1" applyFont="1" applyBorder="1" applyAlignment="1">
      <alignment horizontal="center"/>
    </xf>
    <xf numFmtId="0" fontId="28" fillId="0" borderId="0" xfId="0" applyFont="1" applyAlignment="1">
      <alignment horizontal="left" vertical="center" wrapText="1"/>
    </xf>
    <xf numFmtId="164" fontId="28" fillId="0" borderId="0" xfId="0" applyNumberFormat="1" applyFont="1" applyAlignment="1">
      <alignment horizontal="right" vertical="center"/>
    </xf>
    <xf numFmtId="164" fontId="42" fillId="0" borderId="0" xfId="0" applyNumberFormat="1" applyFont="1" applyAlignment="1">
      <alignment horizontal="right" vertical="center"/>
    </xf>
    <xf numFmtId="0" fontId="37" fillId="0" borderId="1" xfId="0" applyFont="1" applyBorder="1" applyAlignment="1">
      <alignment textRotation="90" wrapText="1"/>
    </xf>
    <xf numFmtId="0" fontId="19" fillId="2" borderId="1" xfId="0" applyFont="1" applyFill="1" applyBorder="1" applyAlignment="1">
      <alignment horizontal="center" vertical="center"/>
    </xf>
    <xf numFmtId="0" fontId="37" fillId="2" borderId="1" xfId="0" applyFont="1" applyFill="1" applyBorder="1" applyAlignment="1">
      <alignment horizontal="center" vertical="center"/>
    </xf>
    <xf numFmtId="0" fontId="37" fillId="2" borderId="1" xfId="0" applyFont="1" applyFill="1" applyBorder="1"/>
    <xf numFmtId="0" fontId="37" fillId="0" borderId="0" xfId="0" applyFont="1" applyAlignment="1">
      <alignment horizontal="left" vertical="center" wrapText="1"/>
    </xf>
    <xf numFmtId="0" fontId="27" fillId="0" borderId="0" xfId="0" applyFont="1"/>
    <xf numFmtId="0" fontId="27" fillId="0" borderId="0" xfId="0" applyFont="1" applyAlignment="1">
      <alignment horizontal="center" vertical="center"/>
    </xf>
    <xf numFmtId="0" fontId="27" fillId="0" borderId="1" xfId="0" applyFont="1" applyBorder="1"/>
    <xf numFmtId="164" fontId="27" fillId="0" borderId="1" xfId="0" applyNumberFormat="1" applyFont="1" applyBorder="1"/>
    <xf numFmtId="0" fontId="15" fillId="0" borderId="1" xfId="0" applyFont="1" applyBorder="1" applyAlignment="1">
      <alignment horizontal="center"/>
    </xf>
    <xf numFmtId="164" fontId="15" fillId="0" borderId="1" xfId="0" applyNumberFormat="1" applyFont="1" applyBorder="1"/>
    <xf numFmtId="0" fontId="44" fillId="0" borderId="1" xfId="0" applyFont="1" applyBorder="1" applyAlignment="1">
      <alignment horizontal="center" vertical="center"/>
    </xf>
    <xf numFmtId="164" fontId="44" fillId="0" borderId="1" xfId="0" applyNumberFormat="1" applyFont="1" applyBorder="1" applyAlignment="1">
      <alignment horizontal="center" vertical="center"/>
    </xf>
    <xf numFmtId="0" fontId="24" fillId="0" borderId="0" xfId="0" applyFont="1"/>
    <xf numFmtId="0" fontId="15" fillId="0" borderId="1" xfId="0" applyFont="1" applyBorder="1"/>
    <xf numFmtId="0" fontId="27" fillId="0" borderId="1" xfId="0" applyFont="1" applyBorder="1" applyAlignment="1">
      <alignment textRotation="90" wrapText="1"/>
    </xf>
    <xf numFmtId="164" fontId="15" fillId="0" borderId="1" xfId="0" applyNumberFormat="1" applyFont="1" applyBorder="1" applyAlignment="1">
      <alignment horizontal="right"/>
    </xf>
    <xf numFmtId="0" fontId="29" fillId="0" borderId="1" xfId="0" applyFont="1" applyBorder="1" applyAlignment="1">
      <alignment horizontal="center" vertical="center"/>
    </xf>
    <xf numFmtId="0" fontId="27" fillId="2" borderId="1" xfId="0" applyFont="1" applyFill="1" applyBorder="1" applyAlignment="1">
      <alignment horizontal="center" vertical="center"/>
    </xf>
    <xf numFmtId="0" fontId="25" fillId="0" borderId="0" xfId="0" applyFont="1"/>
    <xf numFmtId="0" fontId="17" fillId="2" borderId="21" xfId="0" applyFont="1" applyFill="1" applyBorder="1" applyAlignment="1">
      <alignment horizontal="center" vertical="center"/>
    </xf>
    <xf numFmtId="0" fontId="17" fillId="2" borderId="2" xfId="0" applyFont="1" applyFill="1" applyBorder="1" applyAlignment="1">
      <alignment horizontal="center" vertical="center" textRotation="90"/>
    </xf>
    <xf numFmtId="0" fontId="17" fillId="2" borderId="42" xfId="0" applyFont="1" applyFill="1" applyBorder="1" applyAlignment="1">
      <alignment horizontal="center" vertical="center" textRotation="90"/>
    </xf>
    <xf numFmtId="0" fontId="27" fillId="2" borderId="1" xfId="0" applyFont="1" applyFill="1" applyBorder="1" applyAlignment="1">
      <alignment horizontal="center" vertical="center" wrapText="1"/>
    </xf>
    <xf numFmtId="0" fontId="27" fillId="2" borderId="25" xfId="0" applyFont="1" applyFill="1" applyBorder="1" applyAlignment="1">
      <alignment horizontal="center" vertical="center"/>
    </xf>
    <xf numFmtId="0" fontId="14" fillId="2" borderId="1" xfId="0" applyFont="1" applyFill="1" applyBorder="1" applyAlignment="1">
      <alignment horizontal="center" vertical="center"/>
    </xf>
    <xf numFmtId="0" fontId="27" fillId="0" borderId="1" xfId="0" applyFont="1" applyBorder="1" applyAlignment="1">
      <alignment horizontal="center" vertical="center" wrapText="1"/>
    </xf>
    <xf numFmtId="0" fontId="15" fillId="2" borderId="1" xfId="0" applyFont="1" applyFill="1" applyBorder="1" applyAlignment="1">
      <alignment horizontal="center" vertical="center" textRotation="90"/>
    </xf>
    <xf numFmtId="0" fontId="32" fillId="2" borderId="1" xfId="0" applyFont="1" applyFill="1" applyBorder="1" applyAlignment="1">
      <alignment horizontal="center" vertical="center" wrapText="1"/>
    </xf>
    <xf numFmtId="0" fontId="32" fillId="2" borderId="1" xfId="0" applyFont="1" applyFill="1" applyBorder="1" applyAlignment="1">
      <alignment horizontal="center"/>
    </xf>
    <xf numFmtId="164" fontId="27" fillId="0" borderId="1" xfId="0" applyNumberFormat="1" applyFont="1" applyBorder="1" applyAlignment="1">
      <alignment horizontal="center" vertical="center"/>
    </xf>
    <xf numFmtId="164" fontId="15" fillId="0" borderId="1" xfId="0" applyNumberFormat="1" applyFont="1" applyBorder="1" applyAlignment="1">
      <alignment horizontal="center" vertical="center"/>
    </xf>
    <xf numFmtId="0" fontId="17" fillId="2" borderId="22" xfId="0" applyFont="1" applyFill="1" applyBorder="1" applyAlignment="1">
      <alignment horizontal="center" vertical="center" textRotation="90" wrapText="1"/>
    </xf>
    <xf numFmtId="164"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164" fontId="27" fillId="0" borderId="1" xfId="0" applyNumberFormat="1" applyFont="1" applyBorder="1" applyAlignment="1">
      <alignment horizontal="center"/>
    </xf>
    <xf numFmtId="164" fontId="15" fillId="0" borderId="1" xfId="0" applyNumberFormat="1" applyFont="1" applyBorder="1" applyAlignment="1">
      <alignment horizontal="center"/>
    </xf>
    <xf numFmtId="0" fontId="27" fillId="0" borderId="1" xfId="0" applyFont="1" applyBorder="1" applyAlignment="1">
      <alignment horizontal="center"/>
    </xf>
    <xf numFmtId="49" fontId="27" fillId="0" borderId="1" xfId="0" applyNumberFormat="1" applyFont="1" applyBorder="1" applyAlignment="1">
      <alignment horizontal="center"/>
    </xf>
    <xf numFmtId="0" fontId="27" fillId="0" borderId="0" xfId="0" applyFont="1" applyAlignment="1">
      <alignment horizontal="left" vertical="center"/>
    </xf>
    <xf numFmtId="0" fontId="27" fillId="0" borderId="1" xfId="0" applyFont="1" applyBorder="1" applyAlignment="1">
      <alignment horizontal="center" vertical="center" textRotation="90"/>
    </xf>
    <xf numFmtId="2" fontId="27" fillId="0" borderId="1" xfId="0" applyNumberFormat="1" applyFont="1" applyBorder="1" applyAlignment="1">
      <alignment horizontal="center" vertical="center"/>
    </xf>
    <xf numFmtId="0" fontId="11" fillId="0" borderId="1" xfId="0" applyFont="1" applyBorder="1" applyAlignment="1">
      <alignment horizontal="center" vertical="center"/>
    </xf>
    <xf numFmtId="164" fontId="11" fillId="0" borderId="1" xfId="0" applyNumberFormat="1" applyFont="1" applyBorder="1" applyAlignment="1">
      <alignment horizontal="center" vertical="center"/>
    </xf>
    <xf numFmtId="0" fontId="13" fillId="0" borderId="1" xfId="0" applyFont="1" applyBorder="1" applyAlignment="1">
      <alignment horizontal="center" vertical="center"/>
    </xf>
    <xf numFmtId="0" fontId="26" fillId="0" borderId="1" xfId="0" applyFont="1" applyBorder="1" applyAlignment="1">
      <alignment horizontal="center" vertical="center"/>
    </xf>
    <xf numFmtId="164" fontId="26" fillId="0" borderId="1" xfId="0" applyNumberFormat="1" applyFont="1" applyBorder="1" applyAlignment="1">
      <alignment horizontal="center" vertical="center"/>
    </xf>
    <xf numFmtId="49" fontId="32" fillId="0" borderId="1" xfId="0" applyNumberFormat="1" applyFont="1" applyBorder="1"/>
    <xf numFmtId="164" fontId="32" fillId="0" borderId="1" xfId="0" applyNumberFormat="1" applyFont="1" applyBorder="1" applyAlignment="1">
      <alignment horizontal="right"/>
    </xf>
    <xf numFmtId="0" fontId="13" fillId="0" borderId="1" xfId="0" applyFont="1" applyBorder="1"/>
    <xf numFmtId="164" fontId="18" fillId="2" borderId="1" xfId="0" applyNumberFormat="1" applyFont="1" applyFill="1" applyBorder="1" applyAlignment="1">
      <alignment horizontal="center" vertical="center"/>
    </xf>
    <xf numFmtId="0" fontId="35" fillId="0" borderId="1" xfId="0" applyFont="1" applyBorder="1"/>
    <xf numFmtId="0" fontId="18" fillId="2" borderId="1" xfId="0" applyFont="1" applyFill="1" applyBorder="1" applyAlignment="1">
      <alignment horizontal="center" vertical="center"/>
    </xf>
    <xf numFmtId="164" fontId="32" fillId="2" borderId="1" xfId="0" applyNumberFormat="1" applyFont="1" applyFill="1" applyBorder="1" applyAlignment="1">
      <alignment horizontal="center" vertical="center"/>
    </xf>
    <xf numFmtId="0" fontId="32" fillId="2" borderId="1" xfId="0" applyFont="1" applyFill="1" applyBorder="1" applyAlignment="1">
      <alignment horizontal="center" vertical="center" textRotation="90"/>
    </xf>
    <xf numFmtId="0" fontId="32" fillId="2" borderId="1" xfId="0" applyFont="1" applyFill="1" applyBorder="1" applyAlignment="1">
      <alignment textRotation="90" wrapText="1"/>
    </xf>
    <xf numFmtId="0" fontId="13" fillId="2" borderId="1" xfId="0" applyFont="1" applyFill="1" applyBorder="1"/>
    <xf numFmtId="164" fontId="11" fillId="0" borderId="1" xfId="0" applyNumberFormat="1" applyFont="1" applyBorder="1" applyAlignment="1">
      <alignment horizontal="center"/>
    </xf>
    <xf numFmtId="0" fontId="13" fillId="0" borderId="1" xfId="0" applyFont="1" applyBorder="1" applyAlignment="1">
      <alignment horizontal="center"/>
    </xf>
    <xf numFmtId="164" fontId="13" fillId="0" borderId="1" xfId="0" applyNumberFormat="1" applyFont="1" applyBorder="1"/>
    <xf numFmtId="164" fontId="13" fillId="0" borderId="1" xfId="0" applyNumberFormat="1" applyFont="1" applyBorder="1" applyAlignment="1">
      <alignment horizontal="center"/>
    </xf>
    <xf numFmtId="0" fontId="48" fillId="0" borderId="1" xfId="0" applyFont="1" applyBorder="1" applyAlignment="1">
      <alignment horizontal="center" vertical="center"/>
    </xf>
    <xf numFmtId="164" fontId="48" fillId="0" borderId="1" xfId="0" applyNumberFormat="1" applyFont="1" applyBorder="1" applyAlignment="1">
      <alignment horizontal="center" vertical="center"/>
    </xf>
    <xf numFmtId="0" fontId="49" fillId="0" borderId="0" xfId="0" applyFont="1" applyAlignment="1">
      <alignment horizontal="center" vertical="center"/>
    </xf>
    <xf numFmtId="0" fontId="27" fillId="0" borderId="0" xfId="0" applyFont="1" applyAlignment="1">
      <alignment horizontal="left" vertical="center" wrapText="1"/>
    </xf>
    <xf numFmtId="0" fontId="37" fillId="2" borderId="0" xfId="0" applyFont="1" applyFill="1"/>
    <xf numFmtId="0" fontId="17" fillId="2" borderId="20" xfId="0" applyFont="1" applyFill="1" applyBorder="1" applyAlignment="1">
      <alignment horizontal="center" vertical="center"/>
    </xf>
    <xf numFmtId="0" fontId="13" fillId="2" borderId="1" xfId="0" applyFont="1" applyFill="1" applyBorder="1" applyAlignment="1">
      <alignment horizontal="center" vertical="center"/>
    </xf>
    <xf numFmtId="0" fontId="14" fillId="0" borderId="0" xfId="0" applyFont="1"/>
    <xf numFmtId="0" fontId="15" fillId="2" borderId="1"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13" fillId="0" borderId="1" xfId="0" applyFont="1" applyBorder="1" applyAlignment="1">
      <alignment horizontal="center" vertical="center" wrapText="1"/>
    </xf>
    <xf numFmtId="1" fontId="37" fillId="2" borderId="1" xfId="0" applyNumberFormat="1" applyFont="1" applyFill="1" applyBorder="1" applyAlignment="1">
      <alignment horizontal="center" vertical="center" wrapText="1"/>
    </xf>
    <xf numFmtId="1" fontId="41" fillId="2" borderId="1" xfId="0" applyNumberFormat="1" applyFont="1" applyFill="1" applyBorder="1" applyAlignment="1">
      <alignment horizontal="center" vertical="center"/>
    </xf>
    <xf numFmtId="0" fontId="41" fillId="2" borderId="1" xfId="0" applyFont="1" applyFill="1" applyBorder="1" applyAlignment="1">
      <alignment horizontal="center" vertical="center"/>
    </xf>
    <xf numFmtId="1" fontId="37" fillId="2" borderId="1" xfId="0" applyNumberFormat="1" applyFont="1" applyFill="1" applyBorder="1" applyAlignment="1">
      <alignment horizontal="center" vertical="center"/>
    </xf>
    <xf numFmtId="1" fontId="53" fillId="2" borderId="1" xfId="0" applyNumberFormat="1" applyFont="1" applyFill="1" applyBorder="1" applyAlignment="1">
      <alignment horizontal="center" vertical="center" wrapText="1"/>
    </xf>
    <xf numFmtId="2" fontId="37" fillId="2" borderId="1" xfId="0" applyNumberFormat="1" applyFont="1" applyFill="1" applyBorder="1" applyAlignment="1">
      <alignment horizontal="center" vertical="center"/>
    </xf>
    <xf numFmtId="2" fontId="37" fillId="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textRotation="90" wrapText="1"/>
    </xf>
    <xf numFmtId="0" fontId="28" fillId="2" borderId="1" xfId="0" applyFont="1" applyFill="1" applyBorder="1"/>
    <xf numFmtId="0" fontId="15" fillId="0" borderId="1" xfId="0" applyFont="1" applyBorder="1" applyAlignment="1">
      <alignment horizontal="center" vertical="center" textRotation="90"/>
    </xf>
    <xf numFmtId="0" fontId="27" fillId="2" borderId="1" xfId="1" applyNumberFormat="1" applyFont="1" applyFill="1" applyBorder="1" applyAlignment="1">
      <alignment horizontal="center" vertical="center" wrapText="1"/>
    </xf>
    <xf numFmtId="0" fontId="15" fillId="2" borderId="1" xfId="0" applyFont="1" applyFill="1" applyBorder="1" applyAlignment="1">
      <alignment horizontal="center" vertical="center"/>
    </xf>
    <xf numFmtId="0" fontId="27" fillId="2" borderId="1" xfId="2" applyFont="1" applyFill="1" applyBorder="1" applyAlignment="1" applyProtection="1">
      <alignment horizontal="center" vertical="center" wrapText="1"/>
      <protection locked="0"/>
    </xf>
    <xf numFmtId="164" fontId="41" fillId="2" borderId="3" xfId="0" applyNumberFormat="1" applyFont="1" applyFill="1" applyBorder="1" applyAlignment="1">
      <alignment horizontal="center" vertical="center"/>
    </xf>
    <xf numFmtId="164" fontId="41" fillId="2" borderId="4" xfId="0" applyNumberFormat="1" applyFont="1" applyFill="1" applyBorder="1" applyAlignment="1">
      <alignment horizontal="center" vertical="center"/>
    </xf>
    <xf numFmtId="0" fontId="29" fillId="0" borderId="0" xfId="0" applyFont="1"/>
    <xf numFmtId="167" fontId="28" fillId="0" borderId="0" xfId="0" applyNumberFormat="1" applyFont="1"/>
    <xf numFmtId="167" fontId="29" fillId="0" borderId="0" xfId="0" applyNumberFormat="1" applyFont="1"/>
    <xf numFmtId="0" fontId="45" fillId="0" borderId="0" xfId="0" applyFont="1"/>
    <xf numFmtId="0" fontId="29" fillId="2" borderId="1" xfId="0" applyFont="1" applyFill="1" applyBorder="1"/>
    <xf numFmtId="165" fontId="29" fillId="2" borderId="1" xfId="0" applyNumberFormat="1" applyFont="1" applyFill="1" applyBorder="1"/>
    <xf numFmtId="0" fontId="29" fillId="2" borderId="1" xfId="0" applyFont="1" applyFill="1" applyBorder="1" applyAlignment="1">
      <alignment horizontal="center"/>
    </xf>
    <xf numFmtId="165" fontId="28" fillId="2" borderId="1" xfId="0" applyNumberFormat="1" applyFont="1" applyFill="1" applyBorder="1"/>
    <xf numFmtId="165" fontId="29" fillId="2" borderId="1" xfId="0" applyNumberFormat="1" applyFont="1" applyFill="1" applyBorder="1" applyAlignment="1">
      <alignment horizontal="center"/>
    </xf>
    <xf numFmtId="0" fontId="29" fillId="0" borderId="1" xfId="0" applyFont="1" applyBorder="1" applyAlignment="1">
      <alignment horizontal="center"/>
    </xf>
    <xf numFmtId="164" fontId="29" fillId="0" borderId="1" xfId="0" applyNumberFormat="1" applyFont="1" applyBorder="1" applyAlignment="1">
      <alignment horizontal="center"/>
    </xf>
    <xf numFmtId="0" fontId="27" fillId="4" borderId="1" xfId="0" applyFont="1" applyFill="1" applyBorder="1" applyAlignment="1">
      <alignment horizontal="center" vertical="center" wrapText="1"/>
    </xf>
    <xf numFmtId="1" fontId="28" fillId="0" borderId="1" xfId="0" applyNumberFormat="1" applyFont="1" applyBorder="1" applyAlignment="1">
      <alignment horizontal="center" vertical="center"/>
    </xf>
    <xf numFmtId="0" fontId="14" fillId="0" borderId="1" xfId="0" applyFont="1" applyBorder="1" applyAlignment="1">
      <alignment horizontal="center" vertical="center"/>
    </xf>
    <xf numFmtId="2" fontId="14" fillId="0" borderId="1" xfId="0" applyNumberFormat="1" applyFont="1" applyBorder="1" applyAlignment="1">
      <alignment horizontal="center" vertical="center" wrapText="1"/>
    </xf>
    <xf numFmtId="2" fontId="14" fillId="0" borderId="23" xfId="0" applyNumberFormat="1" applyFont="1" applyBorder="1" applyAlignment="1">
      <alignment horizontal="center" vertical="center" wrapText="1"/>
    </xf>
    <xf numFmtId="0" fontId="14" fillId="0" borderId="25" xfId="0" applyFont="1" applyBorder="1" applyAlignment="1">
      <alignment horizontal="center" vertical="center"/>
    </xf>
    <xf numFmtId="2" fontId="14" fillId="0" borderId="25" xfId="0" applyNumberFormat="1" applyFont="1" applyBorder="1" applyAlignment="1">
      <alignment horizontal="center" vertical="center"/>
    </xf>
    <xf numFmtId="2" fontId="14" fillId="0" borderId="29" xfId="0" applyNumberFormat="1" applyFont="1" applyBorder="1" applyAlignment="1">
      <alignment horizontal="center" vertical="center"/>
    </xf>
    <xf numFmtId="164" fontId="6" fillId="0" borderId="1" xfId="0" applyNumberFormat="1" applyFont="1" applyBorder="1" applyAlignment="1">
      <alignment horizontal="center" vertical="center"/>
    </xf>
    <xf numFmtId="164" fontId="7" fillId="0" borderId="1" xfId="0" applyNumberFormat="1" applyFont="1" applyBorder="1" applyAlignment="1">
      <alignment horizontal="center" vertical="center"/>
    </xf>
    <xf numFmtId="164" fontId="3" fillId="0" borderId="3" xfId="0" applyNumberFormat="1" applyFont="1" applyBorder="1" applyAlignment="1">
      <alignment horizontal="center" vertical="center"/>
    </xf>
    <xf numFmtId="0" fontId="1" fillId="0" borderId="3" xfId="0" applyFont="1" applyBorder="1" applyAlignment="1">
      <alignment horizontal="center"/>
    </xf>
    <xf numFmtId="0" fontId="1" fillId="0" borderId="4" xfId="0" applyFont="1" applyBorder="1" applyAlignment="1">
      <alignment horizontal="center"/>
    </xf>
    <xf numFmtId="0" fontId="2" fillId="0" borderId="3" xfId="0" applyFont="1" applyBorder="1" applyAlignment="1">
      <alignment horizontal="center" vertical="center"/>
    </xf>
    <xf numFmtId="0" fontId="3" fillId="0" borderId="3" xfId="0" applyFont="1" applyBorder="1" applyAlignment="1">
      <alignment horizontal="center"/>
    </xf>
    <xf numFmtId="0" fontId="3" fillId="0" borderId="4" xfId="0" applyFont="1" applyBorder="1" applyAlignment="1">
      <alignment horizontal="center"/>
    </xf>
    <xf numFmtId="0" fontId="1" fillId="0" borderId="0" xfId="0" applyFont="1" applyAlignment="1">
      <alignment horizontal="left" vertical="center" wrapText="1"/>
    </xf>
    <xf numFmtId="1" fontId="19" fillId="2" borderId="1" xfId="0"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0" fontId="6" fillId="0" borderId="0" xfId="6" applyFont="1"/>
    <xf numFmtId="0" fontId="57" fillId="0" borderId="0" xfId="6"/>
    <xf numFmtId="0" fontId="58" fillId="0" borderId="0" xfId="6" applyFont="1" applyAlignment="1">
      <alignment horizontal="center" vertical="center"/>
    </xf>
    <xf numFmtId="0" fontId="6" fillId="0" borderId="0" xfId="6" applyFont="1" applyAlignment="1">
      <alignment horizontal="center" vertical="center"/>
    </xf>
    <xf numFmtId="0" fontId="6" fillId="0" borderId="1" xfId="6" applyFont="1" applyBorder="1" applyAlignment="1">
      <alignment horizontal="left" vertical="center"/>
    </xf>
    <xf numFmtId="0" fontId="6" fillId="0" borderId="1" xfId="6" applyFont="1" applyBorder="1" applyAlignment="1">
      <alignment horizontal="center" vertical="center"/>
    </xf>
    <xf numFmtId="49" fontId="6" fillId="0" borderId="1" xfId="6" applyNumberFormat="1" applyFont="1" applyBorder="1" applyAlignment="1">
      <alignment horizontal="center" vertical="center"/>
    </xf>
    <xf numFmtId="0" fontId="6" fillId="0" borderId="11" xfId="6" applyFont="1" applyBorder="1"/>
    <xf numFmtId="0" fontId="6" fillId="0" borderId="13" xfId="6" applyFont="1" applyBorder="1"/>
    <xf numFmtId="0" fontId="6" fillId="0" borderId="11" xfId="6" applyFont="1" applyBorder="1" applyAlignment="1">
      <alignment horizontal="left" vertical="center"/>
    </xf>
    <xf numFmtId="0" fontId="6" fillId="0" borderId="0" xfId="6" applyFont="1" applyAlignment="1">
      <alignment horizontal="left" vertical="center"/>
    </xf>
    <xf numFmtId="0" fontId="6" fillId="0" borderId="13" xfId="6" applyFont="1" applyBorder="1" applyAlignment="1">
      <alignment horizontal="left" vertical="center"/>
    </xf>
    <xf numFmtId="0" fontId="9" fillId="0" borderId="1" xfId="6" applyFont="1" applyBorder="1" applyAlignment="1">
      <alignment horizontal="center" vertical="center"/>
    </xf>
    <xf numFmtId="0" fontId="6" fillId="0" borderId="1" xfId="6" applyFont="1" applyBorder="1" applyAlignment="1">
      <alignment horizontal="center" vertical="center" wrapText="1"/>
    </xf>
    <xf numFmtId="164" fontId="7" fillId="0" borderId="1" xfId="6" applyNumberFormat="1" applyFont="1" applyBorder="1" applyAlignment="1">
      <alignment horizontal="center" vertical="center"/>
    </xf>
    <xf numFmtId="164" fontId="6" fillId="0" borderId="3" xfId="6" applyNumberFormat="1" applyFont="1" applyBorder="1" applyAlignment="1">
      <alignment horizontal="center" vertical="center"/>
    </xf>
    <xf numFmtId="164" fontId="6" fillId="0" borderId="1" xfId="6" applyNumberFormat="1" applyFont="1" applyBorder="1" applyAlignment="1">
      <alignment horizontal="center" vertical="center"/>
    </xf>
    <xf numFmtId="0" fontId="6" fillId="0" borderId="1" xfId="6" applyFont="1" applyBorder="1" applyAlignment="1">
      <alignment horizontal="center"/>
    </xf>
    <xf numFmtId="0" fontId="6" fillId="0" borderId="1" xfId="6" applyFont="1" applyBorder="1"/>
    <xf numFmtId="0" fontId="7" fillId="0" borderId="1" xfId="6" applyFont="1" applyBorder="1" applyAlignment="1">
      <alignment horizontal="center"/>
    </xf>
    <xf numFmtId="164" fontId="7" fillId="0" borderId="1" xfId="6" applyNumberFormat="1" applyFont="1" applyBorder="1" applyAlignment="1">
      <alignment horizontal="center"/>
    </xf>
    <xf numFmtId="164" fontId="7" fillId="0" borderId="1" xfId="6" applyNumberFormat="1" applyFont="1" applyBorder="1"/>
    <xf numFmtId="0" fontId="6" fillId="0" borderId="1" xfId="6" applyFont="1" applyBorder="1" applyAlignment="1">
      <alignment vertical="center"/>
    </xf>
    <xf numFmtId="164" fontId="6" fillId="0" borderId="1" xfId="6" applyNumberFormat="1" applyFont="1" applyBorder="1" applyAlignment="1">
      <alignment horizontal="center"/>
    </xf>
    <xf numFmtId="0" fontId="6" fillId="0" borderId="1" xfId="6" applyFont="1" applyBorder="1" applyAlignment="1">
      <alignment horizontal="center" vertical="top"/>
    </xf>
    <xf numFmtId="0" fontId="6" fillId="0" borderId="1" xfId="6" applyFont="1" applyBorder="1" applyAlignment="1">
      <alignment horizontal="center" vertical="center" textRotation="90"/>
    </xf>
    <xf numFmtId="0" fontId="7" fillId="0" borderId="1" xfId="6" applyFont="1" applyBorder="1" applyAlignment="1">
      <alignment horizontal="center" vertical="center"/>
    </xf>
    <xf numFmtId="0" fontId="59" fillId="0" borderId="1" xfId="6" applyFont="1" applyBorder="1" applyAlignment="1">
      <alignment horizontal="right" vertical="center"/>
    </xf>
    <xf numFmtId="0" fontId="59" fillId="0" borderId="1" xfId="6" applyFont="1" applyBorder="1" applyAlignment="1">
      <alignment horizontal="center" vertical="center"/>
    </xf>
    <xf numFmtId="0" fontId="59" fillId="0" borderId="1" xfId="6" applyFont="1" applyBorder="1"/>
    <xf numFmtId="164" fontId="59" fillId="0" borderId="1" xfId="6" applyNumberFormat="1" applyFont="1" applyBorder="1" applyAlignment="1">
      <alignment horizontal="center" vertical="center"/>
    </xf>
    <xf numFmtId="49" fontId="7" fillId="0" borderId="1" xfId="6" applyNumberFormat="1" applyFont="1" applyBorder="1"/>
    <xf numFmtId="0" fontId="7" fillId="0" borderId="1" xfId="6" applyFont="1" applyBorder="1"/>
    <xf numFmtId="49" fontId="7" fillId="0" borderId="1" xfId="6" applyNumberFormat="1" applyFont="1" applyBorder="1" applyAlignment="1">
      <alignment horizontal="right"/>
    </xf>
    <xf numFmtId="0" fontId="6" fillId="0" borderId="3" xfId="6" applyFont="1" applyBorder="1"/>
    <xf numFmtId="0" fontId="6" fillId="0" borderId="5" xfId="6" applyFont="1" applyBorder="1"/>
    <xf numFmtId="0" fontId="7" fillId="0" borderId="3" xfId="6" applyFont="1" applyBorder="1" applyAlignment="1">
      <alignment horizontal="left" vertical="center"/>
    </xf>
    <xf numFmtId="0" fontId="7" fillId="0" borderId="5" xfId="6" applyFont="1" applyBorder="1" applyAlignment="1">
      <alignment horizontal="left" vertical="center"/>
    </xf>
    <xf numFmtId="0" fontId="7" fillId="0" borderId="4" xfId="6" applyFont="1" applyBorder="1" applyAlignment="1">
      <alignment horizontal="left" vertical="center"/>
    </xf>
    <xf numFmtId="0" fontId="6" fillId="2" borderId="11" xfId="6" applyFont="1" applyFill="1" applyBorder="1"/>
    <xf numFmtId="0" fontId="6" fillId="2" borderId="0" xfId="6" applyFont="1" applyFill="1"/>
    <xf numFmtId="0" fontId="6" fillId="2" borderId="13" xfId="6" applyFont="1" applyFill="1" applyBorder="1"/>
    <xf numFmtId="0" fontId="7" fillId="2" borderId="3" xfId="6" applyFont="1" applyFill="1" applyBorder="1" applyAlignment="1">
      <alignment horizontal="left" vertical="center"/>
    </xf>
    <xf numFmtId="0" fontId="7" fillId="2" borderId="5" xfId="6" applyFont="1" applyFill="1" applyBorder="1" applyAlignment="1">
      <alignment horizontal="left" vertical="center"/>
    </xf>
    <xf numFmtId="0" fontId="7" fillId="2" borderId="4" xfId="6" applyFont="1" applyFill="1" applyBorder="1" applyAlignment="1">
      <alignment horizontal="left" vertical="center"/>
    </xf>
    <xf numFmtId="0" fontId="6" fillId="2" borderId="1" xfId="6" applyFont="1" applyFill="1" applyBorder="1" applyAlignment="1">
      <alignment horizontal="center" vertical="center"/>
    </xf>
    <xf numFmtId="0" fontId="9" fillId="2" borderId="14" xfId="6" applyFont="1" applyFill="1" applyBorder="1" applyAlignment="1">
      <alignment horizontal="center" vertical="center"/>
    </xf>
    <xf numFmtId="0" fontId="6" fillId="2" borderId="2" xfId="6" applyFont="1" applyFill="1" applyBorder="1" applyAlignment="1">
      <alignment horizontal="center" vertical="center" textRotation="90"/>
    </xf>
    <xf numFmtId="0" fontId="62" fillId="2" borderId="1" xfId="2" applyFont="1" applyFill="1" applyBorder="1" applyAlignment="1" applyProtection="1">
      <alignment horizontal="center" vertical="center" wrapText="1"/>
      <protection locked="0"/>
    </xf>
    <xf numFmtId="0" fontId="62" fillId="2" borderId="1" xfId="6" applyFont="1" applyFill="1" applyBorder="1" applyAlignment="1">
      <alignment horizontal="center" vertical="center"/>
    </xf>
    <xf numFmtId="0" fontId="1" fillId="2" borderId="1" xfId="6" applyFont="1" applyFill="1" applyBorder="1" applyAlignment="1">
      <alignment horizontal="center" vertical="center" wrapText="1"/>
    </xf>
    <xf numFmtId="1" fontId="6" fillId="2" borderId="1" xfId="6" applyNumberFormat="1" applyFont="1" applyFill="1" applyBorder="1" applyAlignment="1">
      <alignment horizontal="center" vertical="center"/>
    </xf>
    <xf numFmtId="49" fontId="7" fillId="0" borderId="1" xfId="6" applyNumberFormat="1" applyFont="1" applyBorder="1" applyAlignment="1">
      <alignment horizontal="center"/>
    </xf>
    <xf numFmtId="49" fontId="7" fillId="0" borderId="1" xfId="6" applyNumberFormat="1" applyFont="1" applyBorder="1" applyAlignment="1">
      <alignment horizontal="center" vertical="center"/>
    </xf>
    <xf numFmtId="165" fontId="6" fillId="0" borderId="4" xfId="6" applyNumberFormat="1" applyFont="1" applyBorder="1" applyAlignment="1">
      <alignment horizontal="center"/>
    </xf>
    <xf numFmtId="49" fontId="6" fillId="0" borderId="1" xfId="6" applyNumberFormat="1" applyFont="1" applyBorder="1" applyAlignment="1">
      <alignment horizontal="center"/>
    </xf>
    <xf numFmtId="165" fontId="7" fillId="0" borderId="4" xfId="6" applyNumberFormat="1" applyFont="1" applyBorder="1" applyAlignment="1">
      <alignment horizontal="center"/>
    </xf>
    <xf numFmtId="49" fontId="12" fillId="0" borderId="1" xfId="6" applyNumberFormat="1" applyFont="1" applyBorder="1" applyAlignment="1">
      <alignment horizontal="center" vertical="center"/>
    </xf>
    <xf numFmtId="0" fontId="12" fillId="0" borderId="1" xfId="6" applyFont="1" applyBorder="1" applyAlignment="1">
      <alignment horizontal="center" vertical="center"/>
    </xf>
    <xf numFmtId="49" fontId="62" fillId="0" borderId="1" xfId="6" applyNumberFormat="1" applyFont="1" applyBorder="1" applyAlignment="1">
      <alignment horizontal="center" vertical="center"/>
    </xf>
    <xf numFmtId="0" fontId="62" fillId="0" borderId="1" xfId="6" applyFont="1" applyBorder="1" applyAlignment="1">
      <alignment horizontal="center" vertical="center"/>
    </xf>
    <xf numFmtId="0" fontId="14" fillId="0" borderId="1" xfId="6" applyFont="1" applyBorder="1" applyAlignment="1">
      <alignment horizontal="center"/>
    </xf>
    <xf numFmtId="165" fontId="6" fillId="0" borderId="7" xfId="6" applyNumberFormat="1" applyFont="1" applyBorder="1"/>
    <xf numFmtId="0" fontId="7" fillId="0" borderId="10" xfId="6" applyFont="1" applyBorder="1" applyAlignment="1">
      <alignment horizontal="left" vertical="center"/>
    </xf>
    <xf numFmtId="0" fontId="6" fillId="0" borderId="1" xfId="6" applyFont="1" applyBorder="1" applyAlignment="1">
      <alignment textRotation="90" wrapText="1"/>
    </xf>
    <xf numFmtId="0" fontId="6" fillId="0" borderId="12" xfId="6" applyFont="1" applyBorder="1"/>
    <xf numFmtId="0" fontId="6" fillId="0" borderId="9" xfId="6" applyFont="1" applyBorder="1"/>
    <xf numFmtId="0" fontId="1" fillId="0" borderId="10" xfId="6" applyFont="1" applyBorder="1" applyAlignment="1">
      <alignment horizontal="left" vertical="center"/>
    </xf>
    <xf numFmtId="0" fontId="1" fillId="0" borderId="7" xfId="6" applyFont="1" applyBorder="1" applyAlignment="1">
      <alignment horizontal="left" vertical="center"/>
    </xf>
    <xf numFmtId="0" fontId="1" fillId="0" borderId="0" xfId="6" applyFont="1" applyAlignment="1">
      <alignment horizontal="left" vertical="center"/>
    </xf>
    <xf numFmtId="0" fontId="1" fillId="0" borderId="13" xfId="6" applyFont="1" applyBorder="1" applyAlignment="1">
      <alignment horizontal="left" vertical="center"/>
    </xf>
    <xf numFmtId="0" fontId="6" fillId="0" borderId="8" xfId="6" applyFont="1" applyBorder="1"/>
    <xf numFmtId="0" fontId="1" fillId="0" borderId="6" xfId="6" applyFont="1" applyBorder="1" applyAlignment="1">
      <alignment horizontal="left" vertical="center"/>
    </xf>
    <xf numFmtId="0" fontId="1" fillId="0" borderId="12" xfId="6" applyFont="1" applyBorder="1" applyAlignment="1">
      <alignment horizontal="left" vertical="center"/>
    </xf>
    <xf numFmtId="0" fontId="1" fillId="0" borderId="9" xfId="6" applyFont="1" applyBorder="1" applyAlignment="1">
      <alignment horizontal="left" vertical="center"/>
    </xf>
    <xf numFmtId="0" fontId="1" fillId="0" borderId="11" xfId="6" applyFont="1" applyBorder="1" applyAlignment="1">
      <alignment horizontal="left" vertical="center"/>
    </xf>
    <xf numFmtId="0" fontId="1" fillId="0" borderId="8" xfId="6" applyFont="1" applyBorder="1" applyAlignment="1">
      <alignment horizontal="left" vertical="center"/>
    </xf>
    <xf numFmtId="0" fontId="6" fillId="0" borderId="6" xfId="6" applyFont="1" applyBorder="1"/>
    <xf numFmtId="0" fontId="6" fillId="0" borderId="10" xfId="6" applyFont="1" applyBorder="1"/>
    <xf numFmtId="0" fontId="9" fillId="0" borderId="1" xfId="6" applyFont="1" applyBorder="1" applyAlignment="1">
      <alignment horizontal="center"/>
    </xf>
    <xf numFmtId="164" fontId="6" fillId="0" borderId="4" xfId="6" applyNumberFormat="1" applyFont="1" applyBorder="1" applyAlignment="1">
      <alignment horizontal="center" vertical="center"/>
    </xf>
    <xf numFmtId="164" fontId="6" fillId="0" borderId="2" xfId="6" applyNumberFormat="1" applyFont="1" applyBorder="1" applyAlignment="1">
      <alignment horizontal="center" vertical="center"/>
    </xf>
    <xf numFmtId="164" fontId="6" fillId="0" borderId="14" xfId="6" applyNumberFormat="1" applyFont="1" applyBorder="1" applyAlignment="1">
      <alignment horizontal="center" vertical="center"/>
    </xf>
    <xf numFmtId="164" fontId="6" fillId="0" borderId="0" xfId="6" applyNumberFormat="1" applyFont="1"/>
    <xf numFmtId="164" fontId="59" fillId="0" borderId="1" xfId="6" applyNumberFormat="1" applyFont="1" applyBorder="1" applyAlignment="1">
      <alignment horizontal="left" vertical="center"/>
    </xf>
    <xf numFmtId="0" fontId="6" fillId="2" borderId="3" xfId="6" applyFont="1" applyFill="1" applyBorder="1" applyAlignment="1">
      <alignment horizontal="left" vertical="center"/>
    </xf>
    <xf numFmtId="0" fontId="6" fillId="2" borderId="4" xfId="6" applyFont="1" applyFill="1" applyBorder="1" applyAlignment="1">
      <alignment horizontal="left" vertical="center"/>
    </xf>
    <xf numFmtId="0" fontId="6" fillId="2" borderId="5" xfId="6" applyFont="1" applyFill="1" applyBorder="1" applyAlignment="1">
      <alignment horizontal="left" vertical="center"/>
    </xf>
    <xf numFmtId="0" fontId="7" fillId="2" borderId="1" xfId="6" applyFont="1" applyFill="1" applyBorder="1" applyAlignment="1">
      <alignment horizontal="left" vertical="center"/>
    </xf>
    <xf numFmtId="164" fontId="62" fillId="2" borderId="2" xfId="6" applyNumberFormat="1" applyFont="1" applyFill="1" applyBorder="1" applyAlignment="1">
      <alignment horizontal="center" vertical="center" wrapText="1"/>
    </xf>
    <xf numFmtId="164" fontId="62" fillId="2" borderId="2" xfId="6" applyNumberFormat="1" applyFont="1" applyFill="1" applyBorder="1" applyAlignment="1">
      <alignment horizontal="center" vertical="center"/>
    </xf>
    <xf numFmtId="1" fontId="62" fillId="2" borderId="2" xfId="6" applyNumberFormat="1" applyFont="1" applyFill="1" applyBorder="1" applyAlignment="1">
      <alignment horizontal="center" vertical="center"/>
    </xf>
    <xf numFmtId="0" fontId="62" fillId="2" borderId="3" xfId="6" applyFont="1" applyFill="1" applyBorder="1" applyAlignment="1">
      <alignment horizontal="center" vertical="center"/>
    </xf>
    <xf numFmtId="164" fontId="6" fillId="2" borderId="1" xfId="6" applyNumberFormat="1" applyFont="1" applyFill="1" applyBorder="1" applyAlignment="1">
      <alignment horizontal="center" vertical="center" wrapText="1"/>
    </xf>
    <xf numFmtId="164" fontId="6" fillId="2" borderId="1" xfId="6" applyNumberFormat="1" applyFont="1" applyFill="1" applyBorder="1" applyAlignment="1">
      <alignment horizontal="center" vertical="center"/>
    </xf>
    <xf numFmtId="1" fontId="62" fillId="2" borderId="14" xfId="6" applyNumberFormat="1" applyFont="1" applyFill="1" applyBorder="1" applyAlignment="1">
      <alignment horizontal="center" vertical="center" wrapText="1"/>
    </xf>
    <xf numFmtId="1" fontId="62" fillId="2" borderId="14" xfId="6" applyNumberFormat="1" applyFont="1" applyFill="1" applyBorder="1" applyAlignment="1">
      <alignment horizontal="center" vertical="center"/>
    </xf>
    <xf numFmtId="164" fontId="62" fillId="2" borderId="1" xfId="6" applyNumberFormat="1" applyFont="1" applyFill="1" applyBorder="1" applyAlignment="1">
      <alignment horizontal="center" vertical="center"/>
    </xf>
    <xf numFmtId="1" fontId="62" fillId="2" borderId="1" xfId="6" applyNumberFormat="1" applyFont="1" applyFill="1" applyBorder="1" applyAlignment="1">
      <alignment horizontal="center" vertical="center"/>
    </xf>
    <xf numFmtId="0" fontId="62" fillId="2" borderId="1" xfId="6" applyFont="1" applyFill="1" applyBorder="1" applyAlignment="1">
      <alignment horizontal="center" vertical="top" wrapText="1"/>
    </xf>
    <xf numFmtId="164" fontId="65" fillId="0" borderId="1" xfId="6" applyNumberFormat="1" applyFont="1" applyBorder="1" applyAlignment="1">
      <alignment horizontal="center" vertical="center"/>
    </xf>
    <xf numFmtId="0" fontId="7" fillId="0" borderId="1" xfId="6" applyFont="1" applyBorder="1" applyAlignment="1">
      <alignment horizontal="center" vertical="center" wrapText="1"/>
    </xf>
    <xf numFmtId="0" fontId="6" fillId="0" borderId="2" xfId="6" applyFont="1" applyBorder="1" applyAlignment="1">
      <alignment horizontal="center" vertical="center"/>
    </xf>
    <xf numFmtId="49" fontId="9" fillId="0" borderId="1" xfId="6" applyNumberFormat="1" applyFont="1" applyBorder="1" applyAlignment="1">
      <alignment horizontal="center" vertical="center"/>
    </xf>
    <xf numFmtId="164" fontId="9" fillId="0" borderId="1" xfId="6" applyNumberFormat="1" applyFont="1" applyBorder="1" applyAlignment="1">
      <alignment horizontal="center" vertical="center"/>
    </xf>
    <xf numFmtId="0" fontId="1" fillId="0" borderId="0" xfId="6" applyFont="1"/>
    <xf numFmtId="0" fontId="16" fillId="0" borderId="0" xfId="6" applyFont="1" applyAlignment="1">
      <alignment horizontal="center" vertical="center"/>
    </xf>
    <xf numFmtId="0" fontId="1" fillId="0" borderId="0" xfId="6" applyFont="1" applyAlignment="1">
      <alignment horizontal="center" vertical="center"/>
    </xf>
    <xf numFmtId="0" fontId="1" fillId="0" borderId="1" xfId="6" applyFont="1" applyBorder="1" applyAlignment="1">
      <alignment horizontal="center" vertical="center"/>
    </xf>
    <xf numFmtId="49" fontId="1" fillId="0" borderId="1" xfId="6" applyNumberFormat="1" applyFont="1" applyBorder="1" applyAlignment="1">
      <alignment horizontal="center" vertical="center"/>
    </xf>
    <xf numFmtId="0" fontId="1" fillId="0" borderId="6" xfId="6" applyFont="1" applyBorder="1" applyAlignment="1">
      <alignment horizontal="center" vertical="center"/>
    </xf>
    <xf numFmtId="0" fontId="1" fillId="0" borderId="10" xfId="6" applyFont="1" applyBorder="1" applyAlignment="1">
      <alignment horizontal="center" vertical="center"/>
    </xf>
    <xf numFmtId="0" fontId="1" fillId="0" borderId="7" xfId="6" applyFont="1" applyBorder="1" applyAlignment="1">
      <alignment horizontal="center" vertical="center"/>
    </xf>
    <xf numFmtId="0" fontId="1" fillId="0" borderId="3" xfId="6" applyFont="1" applyBorder="1" applyAlignment="1">
      <alignment horizontal="center" vertical="center"/>
    </xf>
    <xf numFmtId="0" fontId="1" fillId="0" borderId="4" xfId="6" applyFont="1" applyBorder="1" applyAlignment="1">
      <alignment horizontal="center" vertical="center"/>
    </xf>
    <xf numFmtId="0" fontId="17" fillId="0" borderId="1" xfId="6" applyFont="1" applyBorder="1" applyAlignment="1">
      <alignment horizontal="center" vertical="center"/>
    </xf>
    <xf numFmtId="0" fontId="1" fillId="0" borderId="8" xfId="6" applyFont="1" applyBorder="1" applyAlignment="1">
      <alignment horizontal="center" vertical="center"/>
    </xf>
    <xf numFmtId="0" fontId="1" fillId="0" borderId="12" xfId="6" applyFont="1" applyBorder="1" applyAlignment="1">
      <alignment horizontal="center" vertical="center"/>
    </xf>
    <xf numFmtId="0" fontId="1" fillId="0" borderId="9" xfId="6" applyFont="1" applyBorder="1" applyAlignment="1">
      <alignment horizontal="center" vertical="center"/>
    </xf>
    <xf numFmtId="0" fontId="1" fillId="0" borderId="1" xfId="6" applyFont="1" applyBorder="1" applyAlignment="1">
      <alignment horizontal="center" vertical="center" wrapText="1"/>
    </xf>
    <xf numFmtId="0" fontId="3" fillId="0" borderId="1" xfId="6" applyFont="1" applyBorder="1" applyAlignment="1">
      <alignment horizontal="left" vertical="center"/>
    </xf>
    <xf numFmtId="164" fontId="3" fillId="0" borderId="1" xfId="6" applyNumberFormat="1" applyFont="1" applyBorder="1" applyAlignment="1">
      <alignment horizontal="center" vertical="center"/>
    </xf>
    <xf numFmtId="164" fontId="1" fillId="0" borderId="1" xfId="6" applyNumberFormat="1" applyFont="1" applyBorder="1" applyAlignment="1">
      <alignment horizontal="center" vertical="center"/>
    </xf>
    <xf numFmtId="0" fontId="1" fillId="0" borderId="1" xfId="6" applyFont="1" applyBorder="1" applyAlignment="1">
      <alignment horizontal="center"/>
    </xf>
    <xf numFmtId="0" fontId="3" fillId="0" borderId="3" xfId="6" applyFont="1" applyBorder="1" applyAlignment="1">
      <alignment horizontal="left" vertical="center" wrapText="1"/>
    </xf>
    <xf numFmtId="0" fontId="3" fillId="0" borderId="4" xfId="6" applyFont="1" applyBorder="1" applyAlignment="1">
      <alignment horizontal="left" vertical="center" wrapText="1"/>
    </xf>
    <xf numFmtId="0" fontId="1" fillId="0" borderId="1" xfId="6" applyFont="1" applyBorder="1"/>
    <xf numFmtId="164" fontId="3" fillId="0" borderId="1" xfId="6" applyNumberFormat="1" applyFont="1" applyBorder="1" applyAlignment="1">
      <alignment horizontal="center"/>
    </xf>
    <xf numFmtId="0" fontId="1" fillId="0" borderId="1" xfId="6" applyFont="1" applyBorder="1" applyAlignment="1">
      <alignment horizontal="center" vertical="top"/>
    </xf>
    <xf numFmtId="164" fontId="1" fillId="0" borderId="1" xfId="6" applyNumberFormat="1" applyFont="1" applyBorder="1" applyAlignment="1">
      <alignment horizontal="center"/>
    </xf>
    <xf numFmtId="164" fontId="1" fillId="0" borderId="1" xfId="6" applyNumberFormat="1" applyFont="1" applyBorder="1"/>
    <xf numFmtId="0" fontId="1" fillId="0" borderId="3" xfId="6" applyFont="1" applyBorder="1" applyAlignment="1">
      <alignment horizontal="center"/>
    </xf>
    <xf numFmtId="0" fontId="1" fillId="0" borderId="4" xfId="6" applyFont="1" applyBorder="1" applyAlignment="1">
      <alignment horizontal="center"/>
    </xf>
    <xf numFmtId="49" fontId="1" fillId="0" borderId="1" xfId="6" applyNumberFormat="1" applyFont="1" applyBorder="1" applyAlignment="1">
      <alignment horizontal="center"/>
    </xf>
    <xf numFmtId="0" fontId="1" fillId="0" borderId="1" xfId="6" applyFont="1" applyBorder="1" applyAlignment="1">
      <alignment horizontal="center" vertical="center" textRotation="90"/>
    </xf>
    <xf numFmtId="0" fontId="4" fillId="0" borderId="1" xfId="6" applyFont="1" applyBorder="1" applyAlignment="1">
      <alignment horizontal="center" vertical="center"/>
    </xf>
    <xf numFmtId="164" fontId="4" fillId="0" borderId="1" xfId="6" applyNumberFormat="1" applyFont="1" applyBorder="1" applyAlignment="1">
      <alignment horizontal="center" vertical="center"/>
    </xf>
    <xf numFmtId="0" fontId="2" fillId="0" borderId="1" xfId="6" applyFont="1" applyBorder="1" applyAlignment="1">
      <alignment horizontal="center" vertical="center"/>
    </xf>
    <xf numFmtId="164" fontId="2" fillId="0" borderId="1" xfId="6" applyNumberFormat="1" applyFont="1" applyBorder="1" applyAlignment="1">
      <alignment horizontal="center" vertical="center"/>
    </xf>
    <xf numFmtId="0" fontId="3" fillId="0" borderId="3" xfId="6" applyFont="1" applyBorder="1" applyAlignment="1">
      <alignment horizontal="left" vertical="center"/>
    </xf>
    <xf numFmtId="0" fontId="3" fillId="0" borderId="1" xfId="6" applyFont="1" applyBorder="1"/>
    <xf numFmtId="0" fontId="3" fillId="0" borderId="1" xfId="6" applyFont="1" applyBorder="1" applyAlignment="1">
      <alignment horizontal="center" vertical="center"/>
    </xf>
    <xf numFmtId="49" fontId="1" fillId="0" borderId="1" xfId="6" applyNumberFormat="1" applyFont="1" applyBorder="1"/>
    <xf numFmtId="164" fontId="1" fillId="0" borderId="1" xfId="6" applyNumberFormat="1" applyFont="1" applyBorder="1" applyAlignment="1">
      <alignment horizontal="right"/>
    </xf>
    <xf numFmtId="0" fontId="62" fillId="0" borderId="1" xfId="6" applyFont="1" applyBorder="1"/>
    <xf numFmtId="0" fontId="1" fillId="2" borderId="1" xfId="6" applyFont="1" applyFill="1" applyBorder="1"/>
    <xf numFmtId="0" fontId="1" fillId="2" borderId="1" xfId="6" applyFont="1" applyFill="1" applyBorder="1" applyAlignment="1">
      <alignment horizontal="center" vertical="center"/>
    </xf>
    <xf numFmtId="0" fontId="1" fillId="2" borderId="0" xfId="6" applyFont="1" applyFill="1"/>
    <xf numFmtId="0" fontId="19" fillId="2" borderId="1" xfId="6" applyFont="1" applyFill="1" applyBorder="1" applyAlignment="1">
      <alignment horizontal="center" vertical="center"/>
    </xf>
    <xf numFmtId="0" fontId="13" fillId="2" borderId="1" xfId="6" applyFont="1" applyFill="1" applyBorder="1" applyAlignment="1">
      <alignment horizontal="center" vertical="center" textRotation="90"/>
    </xf>
    <xf numFmtId="0" fontId="6" fillId="2" borderId="1" xfId="6" applyFont="1" applyFill="1" applyBorder="1" applyAlignment="1">
      <alignment horizontal="center"/>
    </xf>
    <xf numFmtId="49" fontId="6" fillId="2" borderId="1" xfId="6" applyNumberFormat="1" applyFont="1" applyFill="1" applyBorder="1" applyAlignment="1">
      <alignment horizontal="center"/>
    </xf>
    <xf numFmtId="0" fontId="6" fillId="2" borderId="2" xfId="6" applyFont="1" applyFill="1" applyBorder="1" applyAlignment="1">
      <alignment horizontal="center" vertical="center"/>
    </xf>
    <xf numFmtId="0" fontId="6" fillId="2" borderId="2" xfId="6" applyFont="1" applyFill="1" applyBorder="1" applyAlignment="1">
      <alignment horizontal="center"/>
    </xf>
    <xf numFmtId="49" fontId="6" fillId="2" borderId="2" xfId="6" applyNumberFormat="1" applyFont="1" applyFill="1" applyBorder="1" applyAlignment="1">
      <alignment horizontal="center" vertical="center"/>
    </xf>
    <xf numFmtId="168" fontId="6" fillId="2" borderId="2" xfId="6" applyNumberFormat="1" applyFont="1" applyFill="1" applyBorder="1" applyAlignment="1">
      <alignment horizontal="center" vertical="center"/>
    </xf>
    <xf numFmtId="0" fontId="3" fillId="0" borderId="5" xfId="6" applyFont="1" applyBorder="1" applyAlignment="1">
      <alignment horizontal="left" vertical="center" wrapText="1"/>
    </xf>
    <xf numFmtId="49" fontId="3" fillId="0" borderId="1" xfId="6" applyNumberFormat="1" applyFont="1" applyBorder="1" applyAlignment="1">
      <alignment horizontal="center" vertical="center"/>
    </xf>
    <xf numFmtId="0" fontId="12" fillId="0" borderId="5" xfId="6" applyFont="1" applyBorder="1" applyAlignment="1">
      <alignment vertical="center" wrapText="1"/>
    </xf>
    <xf numFmtId="0" fontId="12" fillId="0" borderId="4" xfId="6" applyFont="1" applyBorder="1" applyAlignment="1">
      <alignment vertical="center" wrapText="1"/>
    </xf>
    <xf numFmtId="0" fontId="12" fillId="0" borderId="3" xfId="6" applyFont="1" applyBorder="1" applyAlignment="1">
      <alignment vertical="center" wrapText="1"/>
    </xf>
    <xf numFmtId="0" fontId="62" fillId="0" borderId="5" xfId="6" applyFont="1" applyBorder="1" applyAlignment="1">
      <alignment vertical="center" wrapText="1"/>
    </xf>
    <xf numFmtId="0" fontId="62" fillId="0" borderId="4" xfId="6" applyFont="1" applyBorder="1" applyAlignment="1">
      <alignment vertical="center" wrapText="1"/>
    </xf>
    <xf numFmtId="0" fontId="62" fillId="0" borderId="3" xfId="6" applyFont="1" applyBorder="1" applyAlignment="1">
      <alignment vertical="center" wrapText="1"/>
    </xf>
    <xf numFmtId="0" fontId="1" fillId="0" borderId="1" xfId="6" applyFont="1" applyBorder="1" applyAlignment="1">
      <alignment textRotation="90" wrapText="1"/>
    </xf>
    <xf numFmtId="0" fontId="1" fillId="0" borderId="5" xfId="6" applyFont="1" applyBorder="1" applyAlignment="1">
      <alignment horizontal="center" vertical="center"/>
    </xf>
    <xf numFmtId="0" fontId="21" fillId="0" borderId="1" xfId="6" applyFont="1" applyBorder="1"/>
    <xf numFmtId="0" fontId="1" fillId="0" borderId="5" xfId="6" applyFont="1" applyBorder="1" applyAlignment="1">
      <alignment horizontal="center"/>
    </xf>
    <xf numFmtId="0" fontId="1" fillId="0" borderId="0" xfId="6" applyFont="1" applyAlignment="1">
      <alignment horizontal="left" vertical="center" wrapText="1"/>
    </xf>
    <xf numFmtId="0" fontId="28" fillId="0" borderId="0" xfId="6" applyFont="1"/>
    <xf numFmtId="0" fontId="28" fillId="0" borderId="0" xfId="6" applyFont="1" applyAlignment="1">
      <alignment horizontal="right" vertical="center"/>
    </xf>
    <xf numFmtId="0" fontId="28" fillId="0" borderId="0" xfId="6" applyFont="1" applyAlignment="1">
      <alignment horizontal="center" vertical="center"/>
    </xf>
    <xf numFmtId="0" fontId="28" fillId="2" borderId="1" xfId="6" applyFont="1" applyFill="1" applyBorder="1" applyAlignment="1">
      <alignment horizontal="center" vertical="center"/>
    </xf>
    <xf numFmtId="49" fontId="28" fillId="2" borderId="1" xfId="6" applyNumberFormat="1" applyFont="1" applyFill="1" applyBorder="1" applyAlignment="1">
      <alignment horizontal="center" vertical="center"/>
    </xf>
    <xf numFmtId="0" fontId="28" fillId="0" borderId="1" xfId="6" applyFont="1" applyBorder="1" applyAlignment="1">
      <alignment horizontal="center" vertical="center"/>
    </xf>
    <xf numFmtId="0" fontId="28" fillId="0" borderId="0" xfId="6" applyFont="1" applyAlignment="1">
      <alignment horizontal="left" vertical="center"/>
    </xf>
    <xf numFmtId="0" fontId="28" fillId="0" borderId="6" xfId="6" applyFont="1" applyBorder="1" applyAlignment="1">
      <alignment horizontal="center" vertical="center"/>
    </xf>
    <xf numFmtId="0" fontId="28" fillId="0" borderId="10" xfId="6" applyFont="1" applyBorder="1" applyAlignment="1">
      <alignment horizontal="center" vertical="center"/>
    </xf>
    <xf numFmtId="0" fontId="28" fillId="0" borderId="7" xfId="6" applyFont="1" applyBorder="1" applyAlignment="1">
      <alignment horizontal="center" vertical="center"/>
    </xf>
    <xf numFmtId="0" fontId="28" fillId="0" borderId="3" xfId="6" applyFont="1" applyBorder="1" applyAlignment="1">
      <alignment horizontal="center" vertical="center"/>
    </xf>
    <xf numFmtId="0" fontId="28" fillId="0" borderId="4" xfId="6" applyFont="1" applyBorder="1" applyAlignment="1">
      <alignment horizontal="center" vertical="center"/>
    </xf>
    <xf numFmtId="0" fontId="30" fillId="0" borderId="1" xfId="6" applyFont="1" applyBorder="1" applyAlignment="1">
      <alignment horizontal="center" vertical="center"/>
    </xf>
    <xf numFmtId="0" fontId="28" fillId="0" borderId="8" xfId="6" applyFont="1" applyBorder="1" applyAlignment="1">
      <alignment horizontal="center" vertical="center"/>
    </xf>
    <xf numFmtId="0" fontId="28" fillId="0" borderId="12" xfId="6" applyFont="1" applyBorder="1" applyAlignment="1">
      <alignment horizontal="center" vertical="center"/>
    </xf>
    <xf numFmtId="0" fontId="28" fillId="0" borderId="9" xfId="6" applyFont="1" applyBorder="1" applyAlignment="1">
      <alignment horizontal="center" vertical="center"/>
    </xf>
    <xf numFmtId="0" fontId="28" fillId="0" borderId="1" xfId="6" applyFont="1" applyBorder="1" applyAlignment="1">
      <alignment horizontal="center" vertical="center" wrapText="1"/>
    </xf>
    <xf numFmtId="0" fontId="29" fillId="0" borderId="3" xfId="6" applyFont="1" applyBorder="1" applyAlignment="1">
      <alignment horizontal="left" vertical="center"/>
    </xf>
    <xf numFmtId="0" fontId="29" fillId="0" borderId="5" xfId="6" applyFont="1" applyBorder="1" applyAlignment="1">
      <alignment horizontal="left" vertical="center"/>
    </xf>
    <xf numFmtId="0" fontId="29" fillId="0" borderId="4" xfId="6" applyFont="1" applyBorder="1" applyAlignment="1">
      <alignment horizontal="left" vertical="center"/>
    </xf>
    <xf numFmtId="165" fontId="29" fillId="0" borderId="1" xfId="6" applyNumberFormat="1" applyFont="1" applyBorder="1" applyAlignment="1">
      <alignment horizontal="center" vertical="center"/>
    </xf>
    <xf numFmtId="165" fontId="28" fillId="0" borderId="1" xfId="6" applyNumberFormat="1" applyFont="1" applyBorder="1" applyAlignment="1">
      <alignment horizontal="center" vertical="center"/>
    </xf>
    <xf numFmtId="0" fontId="28" fillId="0" borderId="3" xfId="6" applyFont="1" applyBorder="1" applyAlignment="1">
      <alignment horizontal="center"/>
    </xf>
    <xf numFmtId="0" fontId="28" fillId="0" borderId="5" xfId="6" applyFont="1" applyBorder="1" applyAlignment="1">
      <alignment horizontal="center"/>
    </xf>
    <xf numFmtId="0" fontId="28" fillId="0" borderId="4" xfId="6" applyFont="1" applyBorder="1" applyAlignment="1">
      <alignment horizontal="center"/>
    </xf>
    <xf numFmtId="0" fontId="28" fillId="0" borderId="1" xfId="6" applyFont="1" applyBorder="1"/>
    <xf numFmtId="165" fontId="29" fillId="0" borderId="1" xfId="6" applyNumberFormat="1" applyFont="1" applyBorder="1" applyAlignment="1">
      <alignment horizontal="center"/>
    </xf>
    <xf numFmtId="0" fontId="28" fillId="0" borderId="1" xfId="6" applyFont="1" applyBorder="1" applyAlignment="1">
      <alignment horizontal="center" vertical="top"/>
    </xf>
    <xf numFmtId="165" fontId="30" fillId="0" borderId="1" xfId="6" applyNumberFormat="1" applyFont="1" applyBorder="1" applyAlignment="1">
      <alignment horizontal="center"/>
    </xf>
    <xf numFmtId="49" fontId="28" fillId="0" borderId="1" xfId="6" applyNumberFormat="1" applyFont="1" applyBorder="1" applyAlignment="1">
      <alignment horizontal="right"/>
    </xf>
    <xf numFmtId="165" fontId="28" fillId="0" borderId="1" xfId="6" applyNumberFormat="1" applyFont="1" applyBorder="1" applyAlignment="1">
      <alignment horizontal="center"/>
    </xf>
    <xf numFmtId="0" fontId="28" fillId="0" borderId="1" xfId="6" applyFont="1" applyBorder="1" applyAlignment="1">
      <alignment horizontal="center"/>
    </xf>
    <xf numFmtId="165" fontId="28" fillId="0" borderId="1" xfId="6" applyNumberFormat="1" applyFont="1" applyBorder="1"/>
    <xf numFmtId="164" fontId="28" fillId="0" borderId="1" xfId="6" applyNumberFormat="1" applyFont="1" applyBorder="1" applyAlignment="1">
      <alignment horizontal="center" vertical="center"/>
    </xf>
    <xf numFmtId="0" fontId="28" fillId="0" borderId="0" xfId="6" applyFont="1" applyAlignment="1">
      <alignment horizontal="center"/>
    </xf>
    <xf numFmtId="0" fontId="28" fillId="0" borderId="5" xfId="6" applyFont="1" applyBorder="1" applyAlignment="1">
      <alignment horizontal="center" vertical="center"/>
    </xf>
    <xf numFmtId="0" fontId="28" fillId="0" borderId="1" xfId="6" applyFont="1" applyBorder="1" applyAlignment="1">
      <alignment horizontal="center" vertical="center" textRotation="90"/>
    </xf>
    <xf numFmtId="165" fontId="30" fillId="0" borderId="1" xfId="6" applyNumberFormat="1" applyFont="1" applyBorder="1" applyAlignment="1">
      <alignment horizontal="center" vertical="center"/>
    </xf>
    <xf numFmtId="0" fontId="45" fillId="0" borderId="1" xfId="6" applyFont="1" applyBorder="1" applyAlignment="1">
      <alignment horizontal="center" vertical="center"/>
    </xf>
    <xf numFmtId="165" fontId="45" fillId="0" borderId="1" xfId="6" applyNumberFormat="1" applyFont="1" applyBorder="1" applyAlignment="1">
      <alignment horizontal="center" vertical="center"/>
    </xf>
    <xf numFmtId="0" fontId="45" fillId="0" borderId="1" xfId="6" applyFont="1" applyBorder="1"/>
    <xf numFmtId="0" fontId="29" fillId="0" borderId="1" xfId="6" applyFont="1" applyBorder="1" applyAlignment="1">
      <alignment horizontal="left" vertical="center"/>
    </xf>
    <xf numFmtId="0" fontId="29" fillId="0" borderId="1" xfId="6" applyFont="1" applyBorder="1"/>
    <xf numFmtId="0" fontId="29" fillId="0" borderId="3" xfId="6" applyFont="1" applyBorder="1" applyAlignment="1">
      <alignment horizontal="center"/>
    </xf>
    <xf numFmtId="0" fontId="29" fillId="0" borderId="4" xfId="6" applyFont="1" applyBorder="1" applyAlignment="1">
      <alignment horizontal="center"/>
    </xf>
    <xf numFmtId="0" fontId="41" fillId="0" borderId="1" xfId="6" applyFont="1" applyBorder="1"/>
    <xf numFmtId="165" fontId="41" fillId="0" borderId="1" xfId="6" applyNumberFormat="1" applyFont="1" applyBorder="1" applyAlignment="1">
      <alignment horizontal="center"/>
    </xf>
    <xf numFmtId="165" fontId="41" fillId="0" borderId="1" xfId="6" applyNumberFormat="1" applyFont="1" applyBorder="1"/>
    <xf numFmtId="49" fontId="28" fillId="0" borderId="1" xfId="6" applyNumberFormat="1" applyFont="1" applyBorder="1"/>
    <xf numFmtId="0" fontId="37" fillId="0" borderId="1" xfId="6" applyFont="1" applyBorder="1"/>
    <xf numFmtId="0" fontId="30" fillId="0" borderId="1" xfId="6" applyFont="1" applyBorder="1"/>
    <xf numFmtId="165" fontId="30" fillId="0" borderId="1" xfId="6" applyNumberFormat="1" applyFont="1" applyBorder="1"/>
    <xf numFmtId="0" fontId="30" fillId="2" borderId="1" xfId="6" applyFont="1" applyFill="1" applyBorder="1" applyAlignment="1">
      <alignment horizontal="center" vertical="center"/>
    </xf>
    <xf numFmtId="0" fontId="28" fillId="2" borderId="1" xfId="6" applyFont="1" applyFill="1" applyBorder="1" applyAlignment="1">
      <alignment horizontal="center" vertical="center" textRotation="90"/>
    </xf>
    <xf numFmtId="0" fontId="28" fillId="2" borderId="1" xfId="6" applyFont="1" applyFill="1" applyBorder="1" applyAlignment="1">
      <alignment horizontal="center"/>
    </xf>
    <xf numFmtId="164" fontId="9" fillId="0" borderId="3" xfId="6" applyNumberFormat="1" applyFont="1" applyBorder="1" applyAlignment="1">
      <alignment horizontal="center" vertical="center"/>
    </xf>
    <xf numFmtId="164" fontId="9" fillId="0" borderId="4" xfId="6" applyNumberFormat="1" applyFont="1" applyBorder="1" applyAlignment="1">
      <alignment horizontal="center" vertical="center"/>
    </xf>
    <xf numFmtId="164" fontId="29" fillId="0" borderId="1" xfId="6" applyNumberFormat="1" applyFont="1" applyBorder="1" applyAlignment="1">
      <alignment horizontal="center" vertical="center"/>
    </xf>
    <xf numFmtId="0" fontId="7" fillId="2" borderId="1" xfId="6" applyFont="1" applyFill="1" applyBorder="1" applyAlignment="1">
      <alignment horizontal="center" vertical="center"/>
    </xf>
    <xf numFmtId="0" fontId="68" fillId="0" borderId="5" xfId="6" applyFont="1" applyBorder="1" applyAlignment="1">
      <alignment horizontal="left" vertical="center"/>
    </xf>
    <xf numFmtId="0" fontId="7" fillId="2" borderId="3" xfId="6" applyFont="1" applyFill="1" applyBorder="1"/>
    <xf numFmtId="0" fontId="69" fillId="2" borderId="5" xfId="6" applyFont="1" applyFill="1" applyBorder="1"/>
    <xf numFmtId="0" fontId="69" fillId="2" borderId="4" xfId="6" applyFont="1" applyFill="1" applyBorder="1"/>
    <xf numFmtId="0" fontId="70" fillId="0" borderId="1" xfId="6" applyFont="1" applyBorder="1" applyAlignment="1">
      <alignment horizontal="center" vertical="center"/>
    </xf>
    <xf numFmtId="0" fontId="68" fillId="2" borderId="5" xfId="6" applyFont="1" applyFill="1" applyBorder="1" applyAlignment="1">
      <alignment horizontal="left" vertical="center"/>
    </xf>
    <xf numFmtId="0" fontId="7" fillId="0" borderId="5" xfId="6" applyFont="1" applyBorder="1" applyAlignment="1">
      <alignment horizontal="center" vertical="center"/>
    </xf>
    <xf numFmtId="164" fontId="14" fillId="0" borderId="1" xfId="6" applyNumberFormat="1" applyFont="1" applyBorder="1" applyAlignment="1">
      <alignment horizontal="center" vertical="center"/>
    </xf>
    <xf numFmtId="0" fontId="69" fillId="2" borderId="3" xfId="6" applyFont="1" applyFill="1" applyBorder="1"/>
    <xf numFmtId="164" fontId="9" fillId="0" borderId="1" xfId="6" applyNumberFormat="1" applyFont="1" applyBorder="1" applyAlignment="1">
      <alignment horizontal="center"/>
    </xf>
    <xf numFmtId="0" fontId="71" fillId="2" borderId="3" xfId="6" applyFont="1" applyFill="1" applyBorder="1"/>
    <xf numFmtId="0" fontId="71" fillId="2" borderId="5" xfId="6" applyFont="1" applyFill="1" applyBorder="1" applyAlignment="1">
      <alignment horizontal="left" vertical="center"/>
    </xf>
    <xf numFmtId="0" fontId="72" fillId="2" borderId="5" xfId="6" applyFont="1" applyFill="1" applyBorder="1"/>
    <xf numFmtId="0" fontId="72" fillId="2" borderId="4" xfId="6" applyFont="1" applyFill="1" applyBorder="1"/>
    <xf numFmtId="0" fontId="71" fillId="0" borderId="1" xfId="6" applyFont="1" applyBorder="1"/>
    <xf numFmtId="0" fontId="71" fillId="0" borderId="1" xfId="6" applyFont="1" applyBorder="1" applyAlignment="1">
      <alignment horizontal="center"/>
    </xf>
    <xf numFmtId="164" fontId="71" fillId="0" borderId="1" xfId="6" applyNumberFormat="1" applyFont="1" applyBorder="1" applyAlignment="1">
      <alignment horizontal="center"/>
    </xf>
    <xf numFmtId="164" fontId="28" fillId="0" borderId="1" xfId="6" applyNumberFormat="1" applyFont="1" applyBorder="1"/>
    <xf numFmtId="164" fontId="28" fillId="0" borderId="1" xfId="6" applyNumberFormat="1" applyFont="1" applyBorder="1" applyAlignment="1">
      <alignment horizontal="center"/>
    </xf>
    <xf numFmtId="0" fontId="28" fillId="0" borderId="5" xfId="6" applyFont="1" applyBorder="1" applyAlignment="1">
      <alignment horizontal="left" vertical="center" wrapText="1"/>
    </xf>
    <xf numFmtId="0" fontId="28" fillId="2" borderId="5" xfId="6" applyFont="1" applyFill="1" applyBorder="1" applyAlignment="1">
      <alignment horizontal="left" vertical="center"/>
    </xf>
    <xf numFmtId="0" fontId="28" fillId="0" borderId="1" xfId="6" applyFont="1" applyBorder="1" applyAlignment="1">
      <alignment textRotation="90" wrapText="1"/>
    </xf>
    <xf numFmtId="164" fontId="28" fillId="0" borderId="1" xfId="6" applyNumberFormat="1" applyFont="1" applyBorder="1" applyAlignment="1">
      <alignment horizontal="right" wrapText="1"/>
    </xf>
    <xf numFmtId="3" fontId="28" fillId="0" borderId="1" xfId="6" applyNumberFormat="1" applyFont="1" applyBorder="1"/>
    <xf numFmtId="0" fontId="28" fillId="0" borderId="6" xfId="6" applyFont="1" applyBorder="1" applyAlignment="1">
      <alignment horizontal="left" vertical="center"/>
    </xf>
    <xf numFmtId="0" fontId="28" fillId="0" borderId="10" xfId="6" applyFont="1" applyBorder="1" applyAlignment="1">
      <alignment horizontal="left" vertical="center"/>
    </xf>
    <xf numFmtId="0" fontId="28" fillId="0" borderId="7" xfId="6" applyFont="1" applyBorder="1" applyAlignment="1">
      <alignment horizontal="left" vertical="center"/>
    </xf>
    <xf numFmtId="0" fontId="28" fillId="0" borderId="11" xfId="6" applyFont="1" applyBorder="1" applyAlignment="1">
      <alignment horizontal="left" vertical="center"/>
    </xf>
    <xf numFmtId="0" fontId="28" fillId="0" borderId="13" xfId="6" applyFont="1" applyBorder="1" applyAlignment="1">
      <alignment horizontal="left" vertical="center"/>
    </xf>
    <xf numFmtId="0" fontId="28" fillId="0" borderId="8" xfId="6" applyFont="1" applyBorder="1" applyAlignment="1">
      <alignment horizontal="left" vertical="center"/>
    </xf>
    <xf numFmtId="0" fontId="28" fillId="0" borderId="12" xfId="6" applyFont="1" applyBorder="1" applyAlignment="1">
      <alignment horizontal="left" vertical="center"/>
    </xf>
    <xf numFmtId="0" fontId="28" fillId="0" borderId="9" xfId="6" applyFont="1" applyBorder="1" applyAlignment="1">
      <alignment horizontal="left" vertical="center"/>
    </xf>
    <xf numFmtId="0" fontId="62" fillId="0" borderId="6" xfId="0" applyFont="1" applyBorder="1"/>
    <xf numFmtId="0" fontId="62" fillId="0" borderId="10" xfId="0" applyFont="1" applyBorder="1"/>
    <xf numFmtId="0" fontId="62" fillId="0" borderId="11" xfId="0" applyFont="1" applyBorder="1"/>
    <xf numFmtId="0" fontId="62" fillId="0" borderId="0" xfId="0" applyFont="1"/>
    <xf numFmtId="0" fontId="62" fillId="0" borderId="0" xfId="0" applyFont="1" applyAlignment="1">
      <alignment horizontal="center" vertical="center"/>
    </xf>
    <xf numFmtId="0" fontId="62" fillId="0" borderId="13" xfId="0" applyFont="1" applyBorder="1" applyAlignment="1">
      <alignment horizontal="center" vertical="center"/>
    </xf>
    <xf numFmtId="0" fontId="74" fillId="0" borderId="0" xfId="0" applyFont="1" applyAlignment="1">
      <alignment horizontal="center" vertical="center"/>
    </xf>
    <xf numFmtId="0" fontId="62" fillId="0" borderId="13" xfId="0" applyFont="1" applyBorder="1"/>
    <xf numFmtId="0" fontId="62" fillId="0" borderId="21" xfId="0" applyFont="1" applyBorder="1" applyAlignment="1">
      <alignment horizontal="center" vertical="center"/>
    </xf>
    <xf numFmtId="0" fontId="62" fillId="0" borderId="5" xfId="0" applyFont="1" applyBorder="1" applyAlignment="1">
      <alignment horizontal="left" vertical="center"/>
    </xf>
    <xf numFmtId="0" fontId="62" fillId="0" borderId="4" xfId="0" applyFont="1" applyBorder="1" applyAlignment="1">
      <alignment horizontal="left" vertical="center"/>
    </xf>
    <xf numFmtId="49" fontId="62" fillId="0" borderId="23" xfId="0" applyNumberFormat="1" applyFont="1" applyBorder="1" applyAlignment="1">
      <alignment horizontal="center" vertical="center"/>
    </xf>
    <xf numFmtId="0" fontId="62" fillId="0" borderId="29" xfId="0" applyFont="1" applyBorder="1" applyAlignment="1">
      <alignment horizontal="center" vertical="center"/>
    </xf>
    <xf numFmtId="0" fontId="62" fillId="0" borderId="11" xfId="0" applyFont="1" applyBorder="1" applyAlignment="1">
      <alignment horizontal="left" vertical="center"/>
    </xf>
    <xf numFmtId="0" fontId="62" fillId="0" borderId="0" xfId="0" applyFont="1" applyAlignment="1">
      <alignment horizontal="left" vertical="center"/>
    </xf>
    <xf numFmtId="0" fontId="62" fillId="0" borderId="1" xfId="0" applyFont="1" applyBorder="1" applyAlignment="1">
      <alignment horizontal="center" vertical="center"/>
    </xf>
    <xf numFmtId="0" fontId="62" fillId="0" borderId="1" xfId="0" applyFont="1" applyBorder="1" applyAlignment="1">
      <alignment horizontal="center" vertical="center" wrapText="1"/>
    </xf>
    <xf numFmtId="164" fontId="12" fillId="0" borderId="1" xfId="0" applyNumberFormat="1" applyFont="1" applyBorder="1" applyAlignment="1">
      <alignment horizontal="center" vertical="center"/>
    </xf>
    <xf numFmtId="164" fontId="62" fillId="0" borderId="1" xfId="0" applyNumberFormat="1" applyFont="1" applyBorder="1" applyAlignment="1">
      <alignment horizontal="center" vertical="center"/>
    </xf>
    <xf numFmtId="0" fontId="62" fillId="0" borderId="25" xfId="0" applyFont="1" applyBorder="1" applyAlignment="1">
      <alignment horizontal="center" vertical="center"/>
    </xf>
    <xf numFmtId="0" fontId="62" fillId="0" borderId="15" xfId="0" applyFont="1" applyBorder="1" applyAlignment="1">
      <alignment horizontal="center" vertical="center"/>
    </xf>
    <xf numFmtId="0" fontId="62" fillId="0" borderId="15" xfId="0" applyFont="1" applyBorder="1"/>
    <xf numFmtId="0" fontId="15" fillId="0" borderId="20" xfId="0" applyFont="1" applyBorder="1" applyAlignment="1">
      <alignment horizontal="center" vertical="center"/>
    </xf>
    <xf numFmtId="0" fontId="62" fillId="0" borderId="1" xfId="0" applyFont="1" applyBorder="1"/>
    <xf numFmtId="164" fontId="12" fillId="0" borderId="1" xfId="0" applyNumberFormat="1" applyFont="1" applyBorder="1" applyAlignment="1">
      <alignment horizontal="center"/>
    </xf>
    <xf numFmtId="0" fontId="62" fillId="0" borderId="30" xfId="0" applyFont="1" applyBorder="1" applyAlignment="1">
      <alignment horizontal="left" vertical="center" wrapText="1"/>
    </xf>
    <xf numFmtId="0" fontId="62" fillId="0" borderId="4" xfId="0" applyFont="1" applyBorder="1" applyAlignment="1">
      <alignment horizontal="left" vertical="center" wrapText="1"/>
    </xf>
    <xf numFmtId="0" fontId="62" fillId="0" borderId="1" xfId="0" applyFont="1" applyBorder="1" applyAlignment="1">
      <alignment horizontal="center"/>
    </xf>
    <xf numFmtId="164" fontId="62" fillId="0" borderId="1" xfId="0" applyNumberFormat="1" applyFont="1" applyBorder="1" applyAlignment="1">
      <alignment horizontal="center"/>
    </xf>
    <xf numFmtId="0" fontId="62" fillId="0" borderId="25" xfId="0" applyFont="1" applyBorder="1" applyAlignment="1">
      <alignment horizontal="center"/>
    </xf>
    <xf numFmtId="0" fontId="62" fillId="0" borderId="25" xfId="0" applyFont="1" applyBorder="1"/>
    <xf numFmtId="164" fontId="62" fillId="0" borderId="25" xfId="0" applyNumberFormat="1" applyFont="1" applyBorder="1" applyAlignment="1">
      <alignment horizontal="center"/>
    </xf>
    <xf numFmtId="0" fontId="62" fillId="0" borderId="11" xfId="0" applyFont="1" applyBorder="1" applyAlignment="1">
      <alignment horizontal="center"/>
    </xf>
    <xf numFmtId="0" fontId="62" fillId="0" borderId="0" xfId="0" applyFont="1" applyAlignment="1">
      <alignment horizontal="center"/>
    </xf>
    <xf numFmtId="0" fontId="62" fillId="0" borderId="20" xfId="0" applyFont="1" applyBorder="1" applyAlignment="1">
      <alignment horizontal="center" vertical="center"/>
    </xf>
    <xf numFmtId="0" fontId="62" fillId="0" borderId="1" xfId="0" applyFont="1" applyBorder="1" applyAlignment="1">
      <alignment horizontal="center" vertical="center" textRotation="90"/>
    </xf>
    <xf numFmtId="0" fontId="62" fillId="0" borderId="23" xfId="0" applyFont="1" applyBorder="1" applyAlignment="1">
      <alignment horizontal="center" vertical="center" textRotation="90"/>
    </xf>
    <xf numFmtId="0" fontId="62" fillId="0" borderId="23" xfId="0" applyFont="1" applyBorder="1" applyAlignment="1">
      <alignment horizontal="center" vertical="center"/>
    </xf>
    <xf numFmtId="0" fontId="67" fillId="0" borderId="1" xfId="0" applyFont="1" applyBorder="1" applyAlignment="1">
      <alignment horizontal="center" vertical="center"/>
    </xf>
    <xf numFmtId="164" fontId="67" fillId="0" borderId="1" xfId="0" applyNumberFormat="1" applyFont="1" applyBorder="1" applyAlignment="1">
      <alignment horizontal="center" vertical="center"/>
    </xf>
    <xf numFmtId="0" fontId="67" fillId="0" borderId="23" xfId="0" applyFont="1" applyBorder="1" applyAlignment="1">
      <alignment horizontal="center" vertical="center"/>
    </xf>
    <xf numFmtId="0" fontId="67" fillId="0" borderId="0" xfId="0" applyFont="1"/>
    <xf numFmtId="0" fontId="67" fillId="0" borderId="1" xfId="0" applyFont="1" applyBorder="1"/>
    <xf numFmtId="0" fontId="15" fillId="0" borderId="21" xfId="0" applyFont="1" applyBorder="1" applyAlignment="1">
      <alignment horizontal="center" vertical="center"/>
    </xf>
    <xf numFmtId="49" fontId="12" fillId="0" borderId="1" xfId="0" applyNumberFormat="1" applyFont="1" applyBorder="1"/>
    <xf numFmtId="0" fontId="12" fillId="0" borderId="1" xfId="0" applyFont="1" applyBorder="1"/>
    <xf numFmtId="0" fontId="12" fillId="0" borderId="1" xfId="0" applyFont="1" applyBorder="1" applyAlignment="1">
      <alignment horizontal="center" vertical="center"/>
    </xf>
    <xf numFmtId="0" fontId="12" fillId="0" borderId="23" xfId="0" applyFont="1" applyBorder="1" applyAlignment="1">
      <alignment horizontal="center" vertical="center"/>
    </xf>
    <xf numFmtId="0" fontId="62" fillId="0" borderId="1" xfId="0" applyFont="1" applyBorder="1" applyAlignment="1">
      <alignment horizontal="left" vertical="center"/>
    </xf>
    <xf numFmtId="0" fontId="62" fillId="0" borderId="23" xfId="0" applyFont="1" applyBorder="1" applyAlignment="1">
      <alignment horizontal="center"/>
    </xf>
    <xf numFmtId="0" fontId="62" fillId="0" borderId="23" xfId="0" applyFont="1" applyBorder="1"/>
    <xf numFmtId="0" fontId="62" fillId="0" borderId="29" xfId="0" applyFont="1" applyBorder="1"/>
    <xf numFmtId="0" fontId="62" fillId="2" borderId="0" xfId="0" applyFont="1" applyFill="1"/>
    <xf numFmtId="0" fontId="13" fillId="2" borderId="1" xfId="0" applyFont="1" applyFill="1" applyBorder="1" applyAlignment="1">
      <alignment horizontal="center" vertical="center" textRotation="90"/>
    </xf>
    <xf numFmtId="0" fontId="13" fillId="2" borderId="1" xfId="0" applyFont="1" applyFill="1" applyBorder="1" applyAlignment="1">
      <alignment horizontal="center" vertical="center" textRotation="90" wrapText="1"/>
    </xf>
    <xf numFmtId="1" fontId="13" fillId="2" borderId="1" xfId="0" applyNumberFormat="1" applyFont="1" applyFill="1" applyBorder="1" applyAlignment="1">
      <alignment horizontal="center" vertical="center"/>
    </xf>
    <xf numFmtId="49" fontId="12" fillId="0" borderId="1" xfId="0" applyNumberFormat="1" applyFont="1" applyBorder="1" applyAlignment="1">
      <alignment horizontal="center" vertical="center"/>
    </xf>
    <xf numFmtId="0" fontId="62" fillId="0" borderId="5" xfId="0" applyFont="1" applyBorder="1" applyAlignment="1">
      <alignment horizontal="left" vertical="center" wrapText="1"/>
    </xf>
    <xf numFmtId="0" fontId="76" fillId="0" borderId="54" xfId="0" applyFont="1" applyBorder="1" applyAlignment="1">
      <alignment horizontal="center" vertical="center"/>
    </xf>
    <xf numFmtId="0" fontId="76" fillId="0" borderId="0" xfId="0" applyFont="1" applyAlignment="1">
      <alignment horizontal="center" vertical="center"/>
    </xf>
    <xf numFmtId="0" fontId="76" fillId="0" borderId="1" xfId="0" applyFont="1" applyBorder="1" applyAlignment="1">
      <alignment horizontal="center" vertical="center"/>
    </xf>
    <xf numFmtId="0" fontId="78" fillId="0" borderId="1" xfId="0" applyFont="1" applyBorder="1" applyAlignment="1">
      <alignment horizontal="center" vertical="center"/>
    </xf>
    <xf numFmtId="49" fontId="62" fillId="0" borderId="1" xfId="0" applyNumberFormat="1" applyFont="1" applyBorder="1" applyAlignment="1">
      <alignment horizontal="center" vertical="center"/>
    </xf>
    <xf numFmtId="0" fontId="62" fillId="0" borderId="1" xfId="0" applyFont="1" applyBorder="1" applyAlignment="1">
      <alignment textRotation="90" wrapText="1"/>
    </xf>
    <xf numFmtId="0" fontId="6" fillId="0" borderId="0" xfId="0" applyFont="1"/>
    <xf numFmtId="0" fontId="6" fillId="0" borderId="0" xfId="0" applyFont="1" applyAlignment="1">
      <alignment horizontal="center" vertical="center"/>
    </xf>
    <xf numFmtId="0" fontId="58" fillId="0" borderId="0" xfId="0" applyFont="1" applyAlignment="1">
      <alignment horizontal="center" vertical="center"/>
    </xf>
    <xf numFmtId="0" fontId="6" fillId="0" borderId="1" xfId="0" applyFont="1" applyBorder="1" applyAlignment="1">
      <alignment horizontal="left" vertical="center"/>
    </xf>
    <xf numFmtId="49" fontId="6" fillId="0" borderId="1" xfId="0" applyNumberFormat="1" applyFont="1" applyBorder="1" applyAlignment="1">
      <alignment horizontal="center" vertical="center"/>
    </xf>
    <xf numFmtId="0" fontId="6" fillId="0" borderId="0" xfId="0" applyFont="1" applyAlignment="1">
      <alignment horizontal="left" vertical="center"/>
    </xf>
    <xf numFmtId="0" fontId="9" fillId="0" borderId="1" xfId="0" applyFont="1" applyBorder="1" applyAlignment="1">
      <alignment horizontal="center" vertical="center"/>
    </xf>
    <xf numFmtId="0" fontId="62" fillId="0" borderId="3" xfId="0" applyFont="1" applyBorder="1" applyAlignment="1">
      <alignment horizontal="left" vertical="center"/>
    </xf>
    <xf numFmtId="0" fontId="6" fillId="0" borderId="1" xfId="0" applyFont="1" applyBorder="1"/>
    <xf numFmtId="0" fontId="6" fillId="0" borderId="1" xfId="0" applyFont="1" applyBorder="1" applyAlignment="1">
      <alignment horizontal="center"/>
    </xf>
    <xf numFmtId="164" fontId="7" fillId="0" borderId="1" xfId="0" applyNumberFormat="1" applyFont="1" applyBorder="1" applyAlignment="1">
      <alignment horizontal="center"/>
    </xf>
    <xf numFmtId="0" fontId="7" fillId="0" borderId="1" xfId="0" applyFont="1" applyBorder="1" applyAlignment="1">
      <alignment horizontal="center"/>
    </xf>
    <xf numFmtId="164" fontId="6" fillId="0" borderId="1" xfId="0" applyNumberFormat="1" applyFont="1" applyBorder="1" applyAlignment="1">
      <alignment horizontal="center"/>
    </xf>
    <xf numFmtId="0" fontId="6" fillId="0" borderId="0" xfId="0" applyFont="1" applyAlignment="1">
      <alignment horizontal="center"/>
    </xf>
    <xf numFmtId="0" fontId="6" fillId="0" borderId="1" xfId="0" applyFont="1" applyBorder="1" applyAlignment="1">
      <alignment horizontal="center" vertical="center" textRotation="90"/>
    </xf>
    <xf numFmtId="0" fontId="59" fillId="0" borderId="1" xfId="0" applyFont="1" applyBorder="1" applyAlignment="1">
      <alignment horizontal="center" vertical="center"/>
    </xf>
    <xf numFmtId="164" fontId="59" fillId="0" borderId="1" xfId="0" applyNumberFormat="1" applyFont="1" applyBorder="1" applyAlignment="1">
      <alignment horizontal="center" vertical="center"/>
    </xf>
    <xf numFmtId="0" fontId="59" fillId="0" borderId="0" xfId="0" applyFont="1"/>
    <xf numFmtId="0" fontId="59" fillId="0" borderId="1" xfId="0" applyFont="1" applyBorder="1"/>
    <xf numFmtId="49" fontId="7" fillId="0" borderId="1" xfId="0" applyNumberFormat="1" applyFont="1" applyBorder="1"/>
    <xf numFmtId="0" fontId="7" fillId="0" borderId="1" xfId="0" applyFont="1" applyBorder="1"/>
    <xf numFmtId="164" fontId="6" fillId="0" borderId="1" xfId="0" applyNumberFormat="1" applyFont="1" applyBorder="1"/>
    <xf numFmtId="0" fontId="6" fillId="2" borderId="0" xfId="0" applyFont="1" applyFill="1"/>
    <xf numFmtId="0" fontId="28" fillId="2" borderId="1" xfId="0" applyFont="1" applyFill="1" applyBorder="1" applyAlignment="1">
      <alignment horizontal="center" vertical="center"/>
    </xf>
    <xf numFmtId="0" fontId="28" fillId="2" borderId="1" xfId="0" applyFont="1" applyFill="1" applyBorder="1" applyAlignment="1">
      <alignment horizontal="center" vertical="center" textRotation="90"/>
    </xf>
    <xf numFmtId="0" fontId="6" fillId="2" borderId="1" xfId="0" applyFont="1" applyFill="1" applyBorder="1" applyAlignment="1">
      <alignment horizontal="center" vertical="center"/>
    </xf>
    <xf numFmtId="0" fontId="62" fillId="2" borderId="1" xfId="0" applyFont="1" applyFill="1" applyBorder="1" applyAlignment="1">
      <alignment horizontal="center" vertical="center"/>
    </xf>
    <xf numFmtId="0" fontId="64" fillId="0" borderId="0" xfId="0" applyFont="1"/>
    <xf numFmtId="0" fontId="80" fillId="0" borderId="0" xfId="0" applyFont="1"/>
    <xf numFmtId="0" fontId="21" fillId="0" borderId="0" xfId="0" applyFont="1"/>
    <xf numFmtId="0" fontId="81" fillId="0" borderId="1" xfId="0" applyFont="1" applyBorder="1" applyAlignment="1">
      <alignment horizontal="center" vertical="center"/>
    </xf>
    <xf numFmtId="0" fontId="6" fillId="0" borderId="1" xfId="0" applyFont="1" applyBorder="1" applyAlignment="1">
      <alignment textRotation="90" wrapText="1"/>
    </xf>
    <xf numFmtId="169" fontId="1"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49" fontId="2" fillId="0" borderId="1" xfId="0" applyNumberFormat="1" applyFont="1" applyBorder="1" applyAlignment="1">
      <alignment horizontal="center" vertical="center"/>
    </xf>
    <xf numFmtId="49" fontId="3" fillId="0" borderId="1" xfId="0" applyNumberFormat="1" applyFont="1" applyBorder="1" applyAlignment="1">
      <alignment horizontal="center"/>
    </xf>
    <xf numFmtId="49" fontId="1" fillId="0" borderId="1" xfId="0" applyNumberFormat="1" applyFont="1" applyBorder="1"/>
    <xf numFmtId="0" fontId="3" fillId="0" borderId="1" xfId="0" applyFont="1" applyBorder="1" applyAlignment="1">
      <alignment horizontal="center"/>
    </xf>
    <xf numFmtId="0" fontId="1" fillId="0" borderId="1" xfId="0" applyFont="1" applyBorder="1" applyAlignment="1">
      <alignment horizontal="left"/>
    </xf>
    <xf numFmtId="49" fontId="1" fillId="0" borderId="1" xfId="0" applyNumberFormat="1" applyFont="1" applyBorder="1" applyAlignment="1">
      <alignment horizontal="left"/>
    </xf>
    <xf numFmtId="164" fontId="1" fillId="0" borderId="1" xfId="0" applyNumberFormat="1" applyFont="1" applyBorder="1" applyAlignment="1">
      <alignment horizontal="right"/>
    </xf>
    <xf numFmtId="0" fontId="62" fillId="0" borderId="1" xfId="0" applyFont="1" applyBorder="1" applyAlignment="1">
      <alignment horizontal="left"/>
    </xf>
    <xf numFmtId="0" fontId="1" fillId="2" borderId="0" xfId="0" applyFont="1" applyFill="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49" fontId="3" fillId="0" borderId="1" xfId="0" applyNumberFormat="1" applyFont="1" applyBorder="1" applyAlignment="1">
      <alignment horizontal="center" vertical="center"/>
    </xf>
    <xf numFmtId="0" fontId="17" fillId="0" borderId="0" xfId="0" applyFont="1"/>
    <xf numFmtId="49" fontId="17" fillId="0" borderId="1" xfId="0" applyNumberFormat="1" applyFont="1" applyBorder="1" applyAlignment="1">
      <alignment horizontal="center" vertical="center"/>
    </xf>
    <xf numFmtId="49" fontId="6" fillId="0" borderId="1" xfId="0" applyNumberFormat="1" applyFont="1" applyBorder="1" applyAlignment="1">
      <alignment horizontal="center" vertical="center" wrapText="1"/>
    </xf>
    <xf numFmtId="169" fontId="6" fillId="0" borderId="1" xfId="0" applyNumberFormat="1" applyFont="1" applyBorder="1" applyAlignment="1">
      <alignment horizontal="center" vertical="center"/>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xf>
    <xf numFmtId="169" fontId="9" fillId="0" borderId="1" xfId="0" applyNumberFormat="1" applyFont="1" applyBorder="1" applyAlignment="1">
      <alignment horizontal="center" vertical="center"/>
    </xf>
    <xf numFmtId="0" fontId="9" fillId="0" borderId="0" xfId="0" applyFont="1"/>
    <xf numFmtId="0" fontId="12" fillId="0" borderId="1" xfId="0" applyFont="1" applyBorder="1" applyAlignment="1">
      <alignment horizontal="center"/>
    </xf>
    <xf numFmtId="0" fontId="13" fillId="2" borderId="0" xfId="0" applyFont="1" applyFill="1"/>
    <xf numFmtId="0" fontId="28" fillId="2" borderId="2" xfId="0" applyFont="1" applyFill="1" applyBorder="1" applyAlignment="1">
      <alignment horizontal="center" vertical="center" textRotation="90"/>
    </xf>
    <xf numFmtId="0" fontId="6" fillId="2" borderId="1" xfId="0" applyFont="1" applyFill="1" applyBorder="1" applyAlignment="1">
      <alignment horizontal="center" vertical="center" wrapText="1"/>
    </xf>
    <xf numFmtId="164" fontId="7" fillId="2" borderId="1" xfId="0" applyNumberFormat="1" applyFont="1" applyFill="1" applyBorder="1" applyAlignment="1">
      <alignment horizontal="center"/>
    </xf>
    <xf numFmtId="49" fontId="12" fillId="2" borderId="1" xfId="0" applyNumberFormat="1" applyFont="1" applyFill="1" applyBorder="1" applyAlignment="1">
      <alignment horizontal="center" vertical="center"/>
    </xf>
    <xf numFmtId="0" fontId="12" fillId="2" borderId="1" xfId="0" applyFont="1" applyFill="1" applyBorder="1" applyAlignment="1">
      <alignment horizontal="center" vertical="center"/>
    </xf>
    <xf numFmtId="164" fontId="12" fillId="2" borderId="1" xfId="0" applyNumberFormat="1" applyFont="1" applyFill="1" applyBorder="1" applyAlignment="1">
      <alignment horizontal="center"/>
    </xf>
    <xf numFmtId="170" fontId="62" fillId="0" borderId="4" xfId="0" applyNumberFormat="1" applyFont="1" applyBorder="1" applyAlignment="1">
      <alignment horizontal="center"/>
    </xf>
    <xf numFmtId="164" fontId="6" fillId="0" borderId="0" xfId="0" applyNumberFormat="1" applyFont="1" applyAlignment="1">
      <alignment horizontal="center"/>
    </xf>
    <xf numFmtId="170" fontId="6" fillId="0" borderId="1" xfId="0" applyNumberFormat="1" applyFont="1" applyBorder="1" applyAlignment="1">
      <alignment horizontal="center"/>
    </xf>
    <xf numFmtId="170" fontId="85" fillId="0" borderId="1" xfId="0" applyNumberFormat="1" applyFont="1" applyBorder="1" applyAlignment="1">
      <alignment horizontal="center"/>
    </xf>
    <xf numFmtId="0" fontId="78" fillId="0" borderId="54" xfId="0" applyFont="1" applyBorder="1" applyAlignment="1">
      <alignment horizontal="center" vertical="center"/>
    </xf>
    <xf numFmtId="0" fontId="81" fillId="0" borderId="64" xfId="0" applyFont="1" applyBorder="1" applyAlignment="1">
      <alignment horizontal="center" vertical="center"/>
    </xf>
    <xf numFmtId="170" fontId="86" fillId="0" borderId="1" xfId="0" applyNumberFormat="1" applyFont="1" applyBorder="1" applyAlignment="1">
      <alignment horizontal="center"/>
    </xf>
    <xf numFmtId="170" fontId="62" fillId="0" borderId="1" xfId="0" applyNumberFormat="1" applyFont="1" applyBorder="1" applyAlignment="1">
      <alignment horizontal="center"/>
    </xf>
    <xf numFmtId="49" fontId="27" fillId="2" borderId="1" xfId="0" applyNumberFormat="1" applyFont="1" applyFill="1" applyBorder="1" applyAlignment="1">
      <alignment horizontal="center" vertical="center"/>
    </xf>
    <xf numFmtId="0" fontId="76" fillId="2" borderId="54" xfId="0" applyFont="1" applyFill="1" applyBorder="1" applyAlignment="1">
      <alignment horizontal="center" vertical="center"/>
    </xf>
    <xf numFmtId="0" fontId="28" fillId="2" borderId="7" xfId="6" applyFont="1" applyFill="1" applyBorder="1" applyAlignment="1">
      <alignment horizontal="center" vertical="center" textRotation="90" wrapText="1"/>
    </xf>
    <xf numFmtId="0" fontId="37" fillId="2" borderId="1" xfId="0" applyFont="1" applyFill="1" applyBorder="1" applyAlignment="1">
      <alignment vertical="center" wrapText="1"/>
    </xf>
    <xf numFmtId="0" fontId="37" fillId="0" borderId="3" xfId="0" applyFont="1" applyBorder="1" applyAlignment="1">
      <alignment horizontal="center" vertical="center"/>
    </xf>
    <xf numFmtId="0" fontId="37" fillId="0" borderId="4" xfId="0" applyFont="1" applyBorder="1" applyAlignment="1">
      <alignment horizontal="center" vertical="center"/>
    </xf>
    <xf numFmtId="0" fontId="37" fillId="0" borderId="12" xfId="0" applyFont="1" applyBorder="1" applyAlignment="1">
      <alignment horizontal="center" vertical="center"/>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37" fillId="0" borderId="3" xfId="0" applyFont="1" applyBorder="1" applyAlignment="1">
      <alignment horizontal="left" vertical="center" wrapText="1"/>
    </xf>
    <xf numFmtId="0" fontId="37" fillId="0" borderId="4" xfId="0" applyFont="1" applyBorder="1" applyAlignment="1">
      <alignment horizontal="left" vertical="center" wrapText="1"/>
    </xf>
    <xf numFmtId="0" fontId="37" fillId="0" borderId="3" xfId="0" applyFont="1" applyBorder="1" applyAlignment="1">
      <alignment horizontal="center"/>
    </xf>
    <xf numFmtId="0" fontId="37" fillId="0" borderId="4" xfId="0" applyFont="1" applyBorder="1" applyAlignment="1">
      <alignment horizont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5" fillId="0" borderId="1" xfId="0" applyFont="1" applyBorder="1" applyAlignment="1">
      <alignment horizontal="center" vertical="center" wrapText="1"/>
    </xf>
    <xf numFmtId="0" fontId="19" fillId="0" borderId="5" xfId="0" applyFont="1" applyBorder="1" applyAlignment="1">
      <alignment horizontal="left" vertical="center" wrapText="1"/>
    </xf>
    <xf numFmtId="0" fontId="19" fillId="0" borderId="5" xfId="0" applyFont="1" applyBorder="1" applyAlignment="1">
      <alignment horizontal="left" vertical="center"/>
    </xf>
    <xf numFmtId="0" fontId="37" fillId="0" borderId="5" xfId="0" applyFont="1" applyBorder="1" applyAlignment="1">
      <alignment horizontal="left" vertical="center" wrapText="1"/>
    </xf>
    <xf numFmtId="0" fontId="37" fillId="0" borderId="5" xfId="0" applyFont="1" applyBorder="1" applyAlignment="1">
      <alignment horizontal="center" vertical="center"/>
    </xf>
    <xf numFmtId="0" fontId="37" fillId="0" borderId="6" xfId="0" applyFont="1" applyBorder="1" applyAlignment="1">
      <alignment horizontal="left" vertical="center"/>
    </xf>
    <xf numFmtId="0" fontId="37" fillId="0" borderId="10" xfId="0" applyFont="1" applyBorder="1" applyAlignment="1">
      <alignment horizontal="left" vertical="center"/>
    </xf>
    <xf numFmtId="0" fontId="37" fillId="0" borderId="7"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xf>
    <xf numFmtId="0" fontId="37" fillId="0" borderId="8" xfId="0" applyFont="1" applyBorder="1" applyAlignment="1">
      <alignment horizontal="left" vertical="center"/>
    </xf>
    <xf numFmtId="0" fontId="37" fillId="0" borderId="12" xfId="0" applyFont="1" applyBorder="1" applyAlignment="1">
      <alignment horizontal="left" vertical="center"/>
    </xf>
    <xf numFmtId="0" fontId="37" fillId="0" borderId="9" xfId="0" applyFont="1" applyBorder="1" applyAlignment="1">
      <alignment horizontal="left" vertical="center"/>
    </xf>
    <xf numFmtId="0" fontId="37" fillId="0" borderId="1" xfId="0" applyFont="1" applyBorder="1" applyAlignment="1">
      <alignment horizontal="center" textRotation="90" wrapText="1"/>
    </xf>
    <xf numFmtId="0" fontId="19" fillId="0" borderId="1" xfId="0" applyFont="1" applyBorder="1" applyAlignment="1">
      <alignment vertical="center" wrapText="1"/>
    </xf>
    <xf numFmtId="0" fontId="37" fillId="0" borderId="1" xfId="0" applyFont="1" applyBorder="1" applyAlignment="1">
      <alignmen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62" fillId="0" borderId="1" xfId="0" applyNumberFormat="1" applyFont="1" applyBorder="1" applyAlignment="1">
      <alignment horizontal="center"/>
    </xf>
    <xf numFmtId="0" fontId="1" fillId="0" borderId="1" xfId="0" applyFont="1" applyBorder="1" applyAlignment="1">
      <alignment vertical="center"/>
    </xf>
    <xf numFmtId="164" fontId="3" fillId="0" borderId="4" xfId="0" applyNumberFormat="1" applyFont="1" applyBorder="1" applyAlignment="1">
      <alignment horizontal="center"/>
    </xf>
    <xf numFmtId="164" fontId="1" fillId="0" borderId="4" xfId="0" applyNumberFormat="1" applyFont="1" applyBorder="1" applyAlignment="1">
      <alignment horizontal="center"/>
    </xf>
    <xf numFmtId="0" fontId="13" fillId="0" borderId="3" xfId="0" applyFont="1" applyBorder="1" applyAlignment="1">
      <alignment horizontal="center"/>
    </xf>
    <xf numFmtId="0" fontId="13" fillId="0" borderId="4" xfId="0" applyFont="1" applyBorder="1" applyAlignment="1">
      <alignment horizontal="center"/>
    </xf>
    <xf numFmtId="0" fontId="1" fillId="0" borderId="0" xfId="0" applyFont="1" applyAlignment="1">
      <alignment horizontal="center"/>
    </xf>
    <xf numFmtId="164" fontId="3" fillId="0" borderId="1" xfId="0" applyNumberFormat="1" applyFont="1" applyBorder="1" applyAlignment="1">
      <alignment horizontal="center" wrapText="1"/>
    </xf>
    <xf numFmtId="164" fontId="1" fillId="0" borderId="1" xfId="0" applyNumberFormat="1" applyFont="1" applyBorder="1" applyAlignment="1">
      <alignment horizontal="center" wrapText="1"/>
    </xf>
    <xf numFmtId="164" fontId="1" fillId="0" borderId="1" xfId="0" applyNumberFormat="1" applyFont="1" applyBorder="1" applyAlignment="1">
      <alignment wrapText="1"/>
    </xf>
    <xf numFmtId="49" fontId="1" fillId="0" borderId="1" xfId="0" applyNumberFormat="1" applyFont="1" applyBorder="1" applyAlignment="1">
      <alignment horizontal="right"/>
    </xf>
    <xf numFmtId="164" fontId="3" fillId="0" borderId="1" xfId="0" applyNumberFormat="1" applyFont="1" applyBorder="1"/>
    <xf numFmtId="164" fontId="2" fillId="0" borderId="3" xfId="0" applyNumberFormat="1" applyFont="1" applyBorder="1" applyAlignment="1">
      <alignment horizontal="center" vertical="center"/>
    </xf>
    <xf numFmtId="164" fontId="1" fillId="0" borderId="0" xfId="0" applyNumberFormat="1" applyFont="1"/>
    <xf numFmtId="49" fontId="3" fillId="0" borderId="1" xfId="0" applyNumberFormat="1" applyFont="1" applyBorder="1"/>
    <xf numFmtId="164" fontId="62" fillId="0" borderId="1" xfId="0" applyNumberFormat="1" applyFont="1" applyBorder="1"/>
    <xf numFmtId="164" fontId="1" fillId="0" borderId="1" xfId="0" applyNumberFormat="1" applyFont="1" applyBorder="1"/>
    <xf numFmtId="0" fontId="3" fillId="0" borderId="1" xfId="0" applyFont="1" applyBorder="1" applyAlignment="1">
      <alignment wrapText="1"/>
    </xf>
    <xf numFmtId="0" fontId="6" fillId="0" borderId="0" xfId="0" applyFont="1" applyAlignment="1">
      <alignment horizontal="left" vertical="top" wrapText="1"/>
    </xf>
    <xf numFmtId="2" fontId="6" fillId="0" borderId="1" xfId="0" applyNumberFormat="1" applyFont="1" applyBorder="1" applyAlignment="1">
      <alignment horizontal="center" vertical="center"/>
    </xf>
    <xf numFmtId="164" fontId="62" fillId="0" borderId="1" xfId="0" applyNumberFormat="1" applyFont="1" applyBorder="1" applyAlignment="1">
      <alignment horizontal="center" vertical="center" wrapText="1"/>
    </xf>
    <xf numFmtId="1" fontId="62" fillId="0" borderId="1" xfId="0" applyNumberFormat="1" applyFont="1" applyBorder="1" applyAlignment="1">
      <alignment horizontal="center" vertical="center"/>
    </xf>
    <xf numFmtId="164" fontId="6" fillId="0" borderId="1" xfId="1" applyNumberFormat="1" applyFont="1" applyFill="1" applyBorder="1" applyAlignment="1">
      <alignment horizontal="center" vertical="center"/>
    </xf>
    <xf numFmtId="164" fontId="62" fillId="0" borderId="1" xfId="1" applyNumberFormat="1" applyFont="1" applyFill="1" applyBorder="1" applyAlignment="1">
      <alignment horizontal="center" vertical="center"/>
    </xf>
    <xf numFmtId="0" fontId="62" fillId="0" borderId="1" xfId="0" applyFont="1" applyBorder="1" applyAlignment="1">
      <alignment wrapText="1"/>
    </xf>
    <xf numFmtId="0" fontId="3" fillId="0" borderId="0" xfId="0" applyFont="1"/>
    <xf numFmtId="0" fontId="3" fillId="0" borderId="0" xfId="0" applyFont="1" applyAlignment="1">
      <alignment horizontal="left" vertical="center"/>
    </xf>
    <xf numFmtId="0" fontId="62" fillId="0" borderId="1" xfId="0" applyFont="1" applyBorder="1" applyAlignment="1">
      <alignment horizontal="left" textRotation="90" wrapText="1"/>
    </xf>
    <xf numFmtId="0" fontId="1" fillId="0" borderId="0" xfId="0" applyFont="1" applyAlignment="1">
      <alignment horizontal="center" vertical="center" textRotation="90"/>
    </xf>
    <xf numFmtId="164" fontId="12" fillId="0" borderId="1" xfId="0" applyNumberFormat="1" applyFont="1" applyBorder="1" applyAlignment="1">
      <alignment vertical="center"/>
    </xf>
    <xf numFmtId="1" fontId="12" fillId="0" borderId="1" xfId="0" applyNumberFormat="1" applyFont="1" applyBorder="1" applyAlignment="1">
      <alignment horizontal="center" vertical="center"/>
    </xf>
    <xf numFmtId="0" fontId="1" fillId="0" borderId="0" xfId="0" applyFont="1" applyAlignment="1">
      <alignment vertical="center"/>
    </xf>
    <xf numFmtId="164" fontId="62" fillId="0" borderId="1" xfId="0" applyNumberFormat="1" applyFont="1" applyBorder="1" applyAlignment="1">
      <alignment vertical="center"/>
    </xf>
    <xf numFmtId="1" fontId="90" fillId="0" borderId="1" xfId="0" applyNumberFormat="1" applyFont="1" applyBorder="1" applyAlignment="1">
      <alignment horizontal="center" vertical="center"/>
    </xf>
    <xf numFmtId="1" fontId="12" fillId="0" borderId="1" xfId="4" applyNumberFormat="1" applyFont="1" applyBorder="1" applyAlignment="1">
      <alignment horizontal="center" vertical="center"/>
    </xf>
    <xf numFmtId="0" fontId="7" fillId="0" borderId="1" xfId="0" applyFont="1" applyBorder="1" applyAlignment="1">
      <alignment vertical="center"/>
    </xf>
    <xf numFmtId="164" fontId="3" fillId="0" borderId="1" xfId="4" applyNumberFormat="1" applyFont="1" applyBorder="1" applyAlignment="1">
      <alignment horizontal="right" vertical="center"/>
    </xf>
    <xf numFmtId="1" fontId="3" fillId="0" borderId="1" xfId="0" applyNumberFormat="1" applyFont="1" applyBorder="1" applyAlignment="1">
      <alignment horizontal="center" vertical="center"/>
    </xf>
    <xf numFmtId="164" fontId="3" fillId="0" borderId="1" xfId="0" applyNumberFormat="1" applyFont="1" applyBorder="1" applyAlignment="1">
      <alignment vertical="center"/>
    </xf>
    <xf numFmtId="164" fontId="1" fillId="0" borderId="1" xfId="0" applyNumberFormat="1" applyFont="1" applyBorder="1" applyAlignment="1">
      <alignment vertical="center"/>
    </xf>
    <xf numFmtId="1" fontId="1" fillId="0" borderId="1" xfId="0" applyNumberFormat="1" applyFont="1" applyBorder="1" applyAlignment="1">
      <alignment horizontal="center" vertical="center"/>
    </xf>
    <xf numFmtId="164" fontId="27" fillId="0" borderId="1" xfId="0" applyNumberFormat="1" applyFont="1" applyBorder="1" applyAlignment="1">
      <alignment horizontal="center" vertical="center" wrapText="1"/>
    </xf>
    <xf numFmtId="1" fontId="27" fillId="0" borderId="1" xfId="0" applyNumberFormat="1" applyFont="1" applyBorder="1" applyAlignment="1">
      <alignment horizontal="center" vertical="center" wrapText="1"/>
    </xf>
    <xf numFmtId="164" fontId="14" fillId="0" borderId="1" xfId="0" applyNumberFormat="1" applyFont="1" applyBorder="1" applyAlignment="1">
      <alignment horizontal="center" vertical="center"/>
    </xf>
    <xf numFmtId="164" fontId="55" fillId="0" borderId="1" xfId="0" applyNumberFormat="1" applyFont="1" applyBorder="1" applyAlignment="1">
      <alignment horizontal="center" vertical="center" wrapText="1"/>
    </xf>
    <xf numFmtId="2" fontId="27" fillId="0" borderId="1" xfId="0" applyNumberFormat="1" applyFont="1" applyBorder="1" applyAlignment="1">
      <alignment horizontal="center" vertical="center" wrapText="1"/>
    </xf>
    <xf numFmtId="2" fontId="14" fillId="0" borderId="1" xfId="0" applyNumberFormat="1" applyFont="1" applyBorder="1" applyAlignment="1">
      <alignment horizontal="center" vertical="center"/>
    </xf>
    <xf numFmtId="1" fontId="28" fillId="0" borderId="23" xfId="0" applyNumberFormat="1" applyFont="1" applyBorder="1" applyAlignment="1">
      <alignment horizontal="center" vertical="center"/>
    </xf>
    <xf numFmtId="2" fontId="14" fillId="0" borderId="23" xfId="0" applyNumberFormat="1" applyFont="1" applyBorder="1" applyAlignment="1">
      <alignment horizontal="center" vertical="center"/>
    </xf>
    <xf numFmtId="0" fontId="27" fillId="0" borderId="2" xfId="0" applyFont="1" applyBorder="1" applyAlignment="1">
      <alignment horizontal="center" vertical="center"/>
    </xf>
    <xf numFmtId="164" fontId="13" fillId="0" borderId="1" xfId="0" applyNumberFormat="1" applyFont="1" applyBorder="1" applyAlignment="1">
      <alignment horizontal="center" vertical="center" wrapText="1"/>
    </xf>
    <xf numFmtId="1" fontId="13" fillId="0" borderId="1" xfId="0" applyNumberFormat="1" applyFont="1" applyBorder="1" applyAlignment="1">
      <alignment horizontal="center" vertical="center" wrapText="1"/>
    </xf>
    <xf numFmtId="0" fontId="62" fillId="0" borderId="1" xfId="0" applyFont="1" applyBorder="1" applyAlignment="1">
      <alignment horizontal="center" vertical="top"/>
    </xf>
    <xf numFmtId="0" fontId="75" fillId="0" borderId="1" xfId="0" applyFont="1" applyBorder="1" applyAlignment="1">
      <alignment horizontal="center" vertical="center"/>
    </xf>
    <xf numFmtId="164" fontId="75" fillId="0" borderId="1" xfId="0" applyNumberFormat="1" applyFont="1" applyBorder="1" applyAlignment="1">
      <alignment horizontal="center" vertical="center"/>
    </xf>
    <xf numFmtId="0" fontId="11" fillId="0" borderId="1" xfId="0" applyFont="1" applyBorder="1" applyAlignment="1">
      <alignment horizontal="center" wrapText="1"/>
    </xf>
    <xf numFmtId="0" fontId="11" fillId="0" borderId="1"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1" fontId="13" fillId="0" borderId="1" xfId="0" applyNumberFormat="1" applyFont="1" applyBorder="1" applyAlignment="1">
      <alignment horizontal="center" vertical="center"/>
    </xf>
    <xf numFmtId="164" fontId="37" fillId="0" borderId="1" xfId="0" applyNumberFormat="1" applyFont="1" applyBorder="1" applyAlignment="1">
      <alignment horizontal="center" vertical="center" wrapText="1"/>
    </xf>
    <xf numFmtId="1" fontId="37" fillId="0" borderId="1" xfId="0" applyNumberFormat="1" applyFont="1" applyBorder="1" applyAlignment="1">
      <alignment horizontal="center" vertical="center" wrapText="1"/>
    </xf>
    <xf numFmtId="1" fontId="37"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89" fillId="0" borderId="0" xfId="0" applyFont="1"/>
    <xf numFmtId="0" fontId="37" fillId="0" borderId="6" xfId="0" applyFont="1" applyBorder="1"/>
    <xf numFmtId="0" fontId="37" fillId="0" borderId="10" xfId="0" applyFont="1" applyBorder="1"/>
    <xf numFmtId="0" fontId="37" fillId="0" borderId="11" xfId="0" applyFont="1" applyBorder="1"/>
    <xf numFmtId="0" fontId="37" fillId="0" borderId="8" xfId="0" applyFont="1" applyBorder="1"/>
    <xf numFmtId="0" fontId="37" fillId="0" borderId="12" xfId="0" applyFont="1" applyBorder="1"/>
    <xf numFmtId="0" fontId="37" fillId="0" borderId="0" xfId="0" applyFont="1" applyAlignment="1">
      <alignment wrapText="1"/>
    </xf>
    <xf numFmtId="0" fontId="37" fillId="0" borderId="1" xfId="0" applyFont="1" applyBorder="1" applyAlignment="1">
      <alignment horizontal="center" wrapText="1"/>
    </xf>
    <xf numFmtId="0" fontId="37" fillId="0" borderId="1" xfId="0" applyFont="1" applyBorder="1" applyAlignment="1">
      <alignment horizontal="center" vertical="center" textRotation="90" wrapText="1"/>
    </xf>
    <xf numFmtId="0" fontId="19" fillId="0" borderId="1" xfId="0" applyFont="1" applyBorder="1" applyAlignment="1">
      <alignment wrapText="1"/>
    </xf>
    <xf numFmtId="164" fontId="19" fillId="0" borderId="1" xfId="0" applyNumberFormat="1" applyFont="1" applyBorder="1" applyAlignment="1">
      <alignment horizontal="center" wrapText="1"/>
    </xf>
    <xf numFmtId="0" fontId="37" fillId="0" borderId="1" xfId="0" applyFont="1" applyBorder="1" applyAlignment="1">
      <alignment wrapText="1"/>
    </xf>
    <xf numFmtId="0" fontId="19" fillId="0" borderId="0" xfId="0" applyFont="1" applyAlignment="1">
      <alignment horizontal="center" vertical="center" wrapText="1"/>
    </xf>
    <xf numFmtId="49" fontId="37" fillId="0" borderId="1" xfId="0" applyNumberFormat="1" applyFont="1" applyBorder="1" applyAlignment="1">
      <alignment horizontal="center" vertical="center" wrapText="1"/>
    </xf>
    <xf numFmtId="0" fontId="37" fillId="0" borderId="3" xfId="0" applyFont="1" applyBorder="1" applyAlignment="1">
      <alignment horizontal="center" vertical="center" wrapText="1"/>
    </xf>
    <xf numFmtId="0" fontId="37" fillId="0" borderId="4" xfId="0" applyFont="1" applyBorder="1" applyAlignment="1">
      <alignment horizontal="center" vertical="center" wrapText="1"/>
    </xf>
    <xf numFmtId="164" fontId="19" fillId="0" borderId="1" xfId="0" applyNumberFormat="1" applyFont="1" applyBorder="1" applyAlignment="1">
      <alignment horizontal="center" vertical="center" wrapText="1"/>
    </xf>
    <xf numFmtId="0" fontId="37" fillId="0" borderId="1" xfId="0" applyFont="1" applyBorder="1" applyAlignment="1">
      <alignment horizontal="center" vertical="top" wrapText="1"/>
    </xf>
    <xf numFmtId="164" fontId="37" fillId="0" borderId="1" xfId="0" applyNumberFormat="1" applyFont="1" applyBorder="1" applyAlignment="1">
      <alignment horizontal="center" wrapText="1"/>
    </xf>
    <xf numFmtId="164" fontId="37" fillId="0" borderId="1" xfId="0" applyNumberFormat="1" applyFont="1" applyBorder="1" applyAlignment="1">
      <alignment wrapText="1"/>
    </xf>
    <xf numFmtId="49" fontId="37" fillId="0" borderId="1" xfId="0" applyNumberFormat="1" applyFont="1" applyBorder="1" applyAlignment="1">
      <alignment horizontal="center" wrapText="1"/>
    </xf>
    <xf numFmtId="0" fontId="37" fillId="0" borderId="3" xfId="0" applyFont="1" applyBorder="1" applyAlignment="1">
      <alignment horizontal="center" wrapText="1"/>
    </xf>
    <xf numFmtId="0" fontId="37" fillId="0" borderId="4" xfId="0" applyFont="1" applyBorder="1" applyAlignment="1">
      <alignment horizontal="center" wrapText="1"/>
    </xf>
    <xf numFmtId="0" fontId="40" fillId="0" borderId="1" xfId="0" applyFont="1" applyBorder="1" applyAlignment="1">
      <alignment horizontal="center" vertical="center" wrapText="1"/>
    </xf>
    <xf numFmtId="164" fontId="40" fillId="0" borderId="1" xfId="0" applyNumberFormat="1" applyFont="1" applyBorder="1" applyAlignment="1">
      <alignment horizontal="center" vertical="center" wrapText="1"/>
    </xf>
    <xf numFmtId="0" fontId="38" fillId="0" borderId="1" xfId="0" applyFont="1" applyBorder="1" applyAlignment="1">
      <alignment horizontal="center" vertical="center" wrapText="1"/>
    </xf>
    <xf numFmtId="164" fontId="38" fillId="0" borderId="1" xfId="0" applyNumberFormat="1" applyFont="1" applyBorder="1" applyAlignment="1">
      <alignment horizontal="center" vertical="center" wrapText="1"/>
    </xf>
    <xf numFmtId="0" fontId="38" fillId="0" borderId="0" xfId="0" applyFont="1" applyAlignment="1">
      <alignment wrapText="1"/>
    </xf>
    <xf numFmtId="0" fontId="19" fillId="0" borderId="3" xfId="0" applyFont="1" applyBorder="1" applyAlignment="1">
      <alignment horizontal="center" wrapText="1"/>
    </xf>
    <xf numFmtId="0" fontId="19" fillId="0" borderId="4" xfId="0" applyFont="1" applyBorder="1" applyAlignment="1">
      <alignment horizontal="center" wrapText="1"/>
    </xf>
    <xf numFmtId="164" fontId="37" fillId="0" borderId="1" xfId="0" applyNumberFormat="1" applyFont="1" applyBorder="1" applyAlignment="1">
      <alignment horizontal="right" wrapText="1"/>
    </xf>
    <xf numFmtId="0" fontId="27" fillId="0" borderId="0" xfId="0" applyFont="1" applyAlignment="1">
      <alignment wrapText="1"/>
    </xf>
    <xf numFmtId="0" fontId="37" fillId="2" borderId="0" xfId="0" applyFont="1" applyFill="1" applyAlignment="1">
      <alignment wrapText="1"/>
    </xf>
    <xf numFmtId="49" fontId="15" fillId="0" borderId="1" xfId="0" applyNumberFormat="1" applyFont="1" applyBorder="1" applyAlignment="1">
      <alignment horizontal="center" vertical="center" wrapText="1"/>
    </xf>
    <xf numFmtId="164" fontId="15" fillId="0" borderId="1" xfId="0" applyNumberFormat="1" applyFont="1" applyBorder="1" applyAlignment="1">
      <alignment horizontal="center" vertical="center" wrapText="1"/>
    </xf>
    <xf numFmtId="0" fontId="27" fillId="0" borderId="0" xfId="0" applyFont="1" applyAlignment="1">
      <alignment vertical="center" wrapText="1"/>
    </xf>
    <xf numFmtId="0" fontId="15" fillId="0" borderId="1" xfId="0" applyFont="1" applyBorder="1" applyAlignment="1">
      <alignment wrapText="1"/>
    </xf>
    <xf numFmtId="0" fontId="27" fillId="0" borderId="1" xfId="0" applyFont="1" applyBorder="1" applyAlignment="1">
      <alignment wrapText="1"/>
    </xf>
    <xf numFmtId="0" fontId="37" fillId="0" borderId="0" xfId="0" applyFont="1" applyAlignment="1">
      <alignment vertical="center" wrapText="1"/>
    </xf>
    <xf numFmtId="0" fontId="37" fillId="0" borderId="0" xfId="0" applyFont="1" applyAlignment="1">
      <alignment horizontal="center" vertical="center" wrapText="1"/>
    </xf>
    <xf numFmtId="164" fontId="37" fillId="0" borderId="3" xfId="0" applyNumberFormat="1" applyFont="1" applyBorder="1" applyAlignment="1">
      <alignment horizontal="center" vertical="center" wrapText="1"/>
    </xf>
    <xf numFmtId="164" fontId="37" fillId="0" borderId="4" xfId="0" applyNumberFormat="1" applyFont="1" applyBorder="1" applyAlignment="1">
      <alignment horizontal="center" vertical="center" wrapText="1"/>
    </xf>
    <xf numFmtId="164" fontId="37" fillId="0" borderId="1" xfId="0" applyNumberFormat="1" applyFont="1" applyBorder="1" applyAlignment="1">
      <alignment vertical="center" wrapText="1"/>
    </xf>
    <xf numFmtId="0" fontId="38" fillId="0" borderId="0" xfId="0" applyFont="1" applyAlignment="1">
      <alignment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49" fontId="37" fillId="0" borderId="1" xfId="0" applyNumberFormat="1" applyFont="1" applyBorder="1" applyAlignment="1">
      <alignment vertical="center" wrapText="1"/>
    </xf>
    <xf numFmtId="164" fontId="37" fillId="0" borderId="1" xfId="0" applyNumberFormat="1" applyFont="1" applyBorder="1" applyAlignment="1">
      <alignment horizontal="right" vertical="center" wrapText="1"/>
    </xf>
    <xf numFmtId="164" fontId="37" fillId="2" borderId="1" xfId="0" applyNumberFormat="1" applyFont="1" applyFill="1" applyBorder="1" applyAlignment="1">
      <alignment vertical="center" wrapText="1"/>
    </xf>
    <xf numFmtId="49" fontId="19" fillId="0" borderId="1" xfId="0" applyNumberFormat="1" applyFont="1" applyBorder="1" applyAlignment="1">
      <alignment horizontal="center" vertical="center" wrapText="1"/>
    </xf>
    <xf numFmtId="0" fontId="19" fillId="0" borderId="1" xfId="0" applyFont="1" applyBorder="1" applyAlignment="1">
      <alignment horizontal="center" vertical="center" wrapText="1"/>
    </xf>
    <xf numFmtId="2" fontId="37" fillId="0" borderId="1" xfId="0" applyNumberFormat="1" applyFont="1" applyBorder="1" applyAlignment="1">
      <alignment horizontal="center" vertical="center" wrapText="1"/>
    </xf>
    <xf numFmtId="49" fontId="37" fillId="0" borderId="1" xfId="0" applyNumberFormat="1" applyFont="1" applyBorder="1" applyAlignment="1">
      <alignment horizontal="right"/>
    </xf>
    <xf numFmtId="0" fontId="37" fillId="2" borderId="0" xfId="0" applyFont="1" applyFill="1" applyAlignment="1">
      <alignment vertical="center" wrapText="1"/>
    </xf>
    <xf numFmtId="0" fontId="27" fillId="2" borderId="0" xfId="0" applyFont="1" applyFill="1" applyAlignment="1">
      <alignment vertical="center" wrapText="1"/>
    </xf>
    <xf numFmtId="0" fontId="27" fillId="2" borderId="0" xfId="0" applyFont="1" applyFill="1" applyAlignment="1">
      <alignment horizontal="left" vertical="center" wrapText="1"/>
    </xf>
    <xf numFmtId="0" fontId="37" fillId="0" borderId="1" xfId="0" applyFont="1" applyBorder="1" applyAlignment="1">
      <alignment vertical="center" textRotation="90" wrapText="1"/>
    </xf>
    <xf numFmtId="4" fontId="37" fillId="2" borderId="1" xfId="0" applyNumberFormat="1" applyFont="1" applyFill="1" applyBorder="1" applyAlignment="1">
      <alignment vertical="center" wrapText="1"/>
    </xf>
    <xf numFmtId="165" fontId="37" fillId="2" borderId="1" xfId="0" applyNumberFormat="1" applyFont="1" applyFill="1" applyBorder="1" applyAlignment="1">
      <alignment vertical="center" wrapText="1"/>
    </xf>
    <xf numFmtId="0" fontId="13" fillId="0" borderId="0" xfId="0" applyFont="1"/>
    <xf numFmtId="0" fontId="11" fillId="0" borderId="0" xfId="0" applyFont="1" applyAlignment="1">
      <alignment horizontal="center" vertical="center"/>
    </xf>
    <xf numFmtId="0" fontId="13" fillId="0" borderId="0" xfId="0" applyFont="1" applyAlignment="1">
      <alignment horizontal="center" vertical="center"/>
    </xf>
    <xf numFmtId="49" fontId="13" fillId="0" borderId="1" xfId="0" applyNumberFormat="1" applyFont="1" applyBorder="1" applyAlignment="1">
      <alignment horizontal="center" vertical="center"/>
    </xf>
    <xf numFmtId="0" fontId="13" fillId="0" borderId="0" xfId="0" applyFont="1" applyAlignment="1">
      <alignment horizontal="left" vertical="center"/>
    </xf>
    <xf numFmtId="0" fontId="13" fillId="0" borderId="1" xfId="0" applyFont="1" applyBorder="1" applyAlignment="1">
      <alignment horizontal="center" vertical="top"/>
    </xf>
    <xf numFmtId="49" fontId="13" fillId="0" borderId="1" xfId="0" applyNumberFormat="1" applyFont="1" applyBorder="1" applyAlignment="1">
      <alignment horizontal="center"/>
    </xf>
    <xf numFmtId="0" fontId="13" fillId="0" borderId="1" xfId="0" applyFont="1" applyBorder="1" applyAlignment="1">
      <alignment horizontal="center" vertical="center" textRotation="90"/>
    </xf>
    <xf numFmtId="0" fontId="26" fillId="0" borderId="0" xfId="0" applyFont="1"/>
    <xf numFmtId="49" fontId="13" fillId="0" borderId="1" xfId="0" applyNumberFormat="1" applyFont="1" applyBorder="1"/>
    <xf numFmtId="0" fontId="13" fillId="2" borderId="1" xfId="0" applyFont="1" applyFill="1" applyBorder="1" applyAlignment="1">
      <alignment horizontal="center"/>
    </xf>
    <xf numFmtId="0" fontId="37" fillId="2" borderId="1" xfId="0" applyFont="1" applyFill="1" applyBorder="1" applyAlignment="1">
      <alignment horizontal="center" vertical="top" wrapText="1"/>
    </xf>
    <xf numFmtId="164" fontId="11" fillId="2" borderId="1" xfId="0"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0" fontId="11" fillId="2" borderId="1" xfId="0" applyFont="1" applyFill="1" applyBorder="1" applyAlignment="1">
      <alignment horizontal="center" vertical="center"/>
    </xf>
    <xf numFmtId="0" fontId="13" fillId="2" borderId="1" xfId="0" applyFont="1" applyFill="1" applyBorder="1" applyAlignment="1">
      <alignment textRotation="90" wrapText="1"/>
    </xf>
    <xf numFmtId="0" fontId="13" fillId="0" borderId="11" xfId="0" applyFont="1" applyBorder="1" applyAlignment="1">
      <alignment horizontal="left" vertical="center"/>
    </xf>
    <xf numFmtId="0" fontId="13" fillId="0" borderId="0" xfId="0" applyFont="1" applyAlignment="1">
      <alignment horizontal="left" vertical="center" wrapText="1"/>
    </xf>
    <xf numFmtId="0" fontId="13" fillId="0" borderId="21" xfId="0" applyFont="1" applyBorder="1" applyAlignment="1">
      <alignment horizontal="center" vertical="center"/>
    </xf>
    <xf numFmtId="49" fontId="13" fillId="0" borderId="23" xfId="0" applyNumberFormat="1" applyFont="1" applyBorder="1" applyAlignment="1">
      <alignment horizontal="center" vertical="center"/>
    </xf>
    <xf numFmtId="49" fontId="13" fillId="0" borderId="29" xfId="0" applyNumberFormat="1" applyFont="1" applyBorder="1" applyAlignment="1">
      <alignment horizontal="center" vertical="center"/>
    </xf>
    <xf numFmtId="0" fontId="13" fillId="0" borderId="44" xfId="0" applyFont="1" applyBorder="1" applyAlignment="1">
      <alignment horizontal="left" vertical="center"/>
    </xf>
    <xf numFmtId="0" fontId="13" fillId="0" borderId="45" xfId="0" applyFont="1" applyBorder="1" applyAlignment="1">
      <alignment horizontal="left" vertical="center"/>
    </xf>
    <xf numFmtId="0" fontId="13" fillId="0" borderId="23" xfId="0" applyFont="1" applyBorder="1" applyAlignment="1">
      <alignment horizontal="center" vertical="center"/>
    </xf>
    <xf numFmtId="0" fontId="13" fillId="0" borderId="44" xfId="0" applyFont="1" applyBorder="1"/>
    <xf numFmtId="0" fontId="13" fillId="0" borderId="45" xfId="0" applyFont="1" applyBorder="1"/>
    <xf numFmtId="0" fontId="13" fillId="0" borderId="25" xfId="0" applyFont="1" applyBorder="1"/>
    <xf numFmtId="0" fontId="13" fillId="0" borderId="25" xfId="0" applyFont="1" applyBorder="1" applyAlignment="1">
      <alignment horizontal="center" vertical="center"/>
    </xf>
    <xf numFmtId="0" fontId="13" fillId="0" borderId="23" xfId="0" applyFont="1" applyBorder="1" applyAlignment="1">
      <alignment horizontal="center" vertical="center" textRotation="90"/>
    </xf>
    <xf numFmtId="0" fontId="48" fillId="0" borderId="23" xfId="0" applyFont="1" applyBorder="1" applyAlignment="1">
      <alignment horizontal="center" vertical="center"/>
    </xf>
    <xf numFmtId="0" fontId="26" fillId="0" borderId="23" xfId="0" applyFont="1" applyBorder="1" applyAlignment="1">
      <alignment horizontal="center" vertical="center"/>
    </xf>
    <xf numFmtId="0" fontId="13" fillId="0" borderId="29" xfId="0" applyFont="1" applyBorder="1" applyAlignment="1">
      <alignment horizontal="center" vertical="center"/>
    </xf>
    <xf numFmtId="0" fontId="11" fillId="0" borderId="23" xfId="0" applyFont="1" applyBorder="1"/>
    <xf numFmtId="49" fontId="13" fillId="2" borderId="1" xfId="0" applyNumberFormat="1" applyFont="1" applyFill="1" applyBorder="1"/>
    <xf numFmtId="164" fontId="13" fillId="2" borderId="1" xfId="0" applyNumberFormat="1" applyFont="1" applyFill="1" applyBorder="1" applyAlignment="1">
      <alignment horizontal="right"/>
    </xf>
    <xf numFmtId="0" fontId="13" fillId="2" borderId="23" xfId="0" applyFont="1" applyFill="1" applyBorder="1"/>
    <xf numFmtId="0" fontId="13" fillId="2" borderId="25" xfId="0" applyFont="1" applyFill="1" applyBorder="1"/>
    <xf numFmtId="0" fontId="13" fillId="2" borderId="25" xfId="0" applyFont="1" applyFill="1" applyBorder="1" applyAlignment="1">
      <alignment horizontal="center" vertical="center"/>
    </xf>
    <xf numFmtId="0" fontId="13" fillId="2" borderId="29" xfId="0" applyFont="1" applyFill="1" applyBorder="1"/>
    <xf numFmtId="0" fontId="15" fillId="2" borderId="1" xfId="0" applyFont="1" applyFill="1" applyBorder="1" applyAlignment="1">
      <alignment horizontal="left" vertical="center" textRotation="90" wrapText="1"/>
    </xf>
    <xf numFmtId="49" fontId="11" fillId="0" borderId="1" xfId="0" applyNumberFormat="1" applyFont="1" applyBorder="1" applyAlignment="1">
      <alignment horizontal="center" vertical="center"/>
    </xf>
    <xf numFmtId="164" fontId="94" fillId="0" borderId="1" xfId="0" applyNumberFormat="1" applyFont="1" applyBorder="1" applyAlignment="1">
      <alignment horizontal="center" vertical="center"/>
    </xf>
    <xf numFmtId="164" fontId="13" fillId="0" borderId="25" xfId="0" applyNumberFormat="1" applyFont="1" applyBorder="1" applyAlignment="1">
      <alignment horizontal="center" vertical="center"/>
    </xf>
    <xf numFmtId="0" fontId="13" fillId="0" borderId="1" xfId="0" applyFont="1" applyBorder="1" applyAlignment="1">
      <alignment textRotation="90" wrapText="1"/>
    </xf>
    <xf numFmtId="0" fontId="13" fillId="0" borderId="29" xfId="0" applyFont="1" applyBorder="1"/>
    <xf numFmtId="0" fontId="13" fillId="0" borderId="6" xfId="0" applyFont="1" applyBorder="1"/>
    <xf numFmtId="0" fontId="13" fillId="0" borderId="10" xfId="0" applyFont="1" applyBorder="1"/>
    <xf numFmtId="0" fontId="13" fillId="0" borderId="11" xfId="0" applyFont="1" applyBorder="1"/>
    <xf numFmtId="49" fontId="26" fillId="0" borderId="1" xfId="0" applyNumberFormat="1" applyFont="1" applyBorder="1" applyAlignment="1">
      <alignment horizontal="center" vertical="center"/>
    </xf>
    <xf numFmtId="0" fontId="13" fillId="2" borderId="11" xfId="0" applyFont="1" applyFill="1" applyBorder="1"/>
    <xf numFmtId="4" fontId="37" fillId="2" borderId="1" xfId="0" applyNumberFormat="1" applyFont="1" applyFill="1" applyBorder="1" applyAlignment="1">
      <alignment horizontal="center" vertical="center" wrapText="1"/>
    </xf>
    <xf numFmtId="0" fontId="13" fillId="0" borderId="11" xfId="0" applyFont="1" applyBorder="1" applyAlignment="1">
      <alignment horizontal="left" vertical="center" wrapText="1"/>
    </xf>
    <xf numFmtId="0" fontId="37" fillId="0" borderId="5" xfId="0" applyFont="1" applyBorder="1" applyAlignment="1">
      <alignment horizontal="center"/>
    </xf>
    <xf numFmtId="0" fontId="38" fillId="0" borderId="3" xfId="0" applyFont="1" applyBorder="1" applyAlignment="1">
      <alignment vertical="center"/>
    </xf>
    <xf numFmtId="0" fontId="38" fillId="0" borderId="1" xfId="0" applyFont="1" applyBorder="1"/>
    <xf numFmtId="49" fontId="37" fillId="0" borderId="1" xfId="0" applyNumberFormat="1" applyFont="1" applyBorder="1"/>
    <xf numFmtId="0" fontId="37" fillId="2" borderId="11" xfId="0" applyFont="1" applyFill="1" applyBorder="1"/>
    <xf numFmtId="0" fontId="27" fillId="4" borderId="1" xfId="0" applyFont="1" applyFill="1" applyBorder="1" applyAlignment="1">
      <alignment horizontal="center" vertical="center"/>
    </xf>
    <xf numFmtId="4" fontId="27" fillId="0" borderId="1" xfId="0" applyNumberFormat="1" applyFont="1" applyBorder="1" applyAlignment="1">
      <alignment horizontal="center" vertical="center"/>
    </xf>
    <xf numFmtId="4" fontId="27" fillId="4" borderId="1" xfId="0" applyNumberFormat="1" applyFont="1" applyFill="1" applyBorder="1" applyAlignment="1">
      <alignment horizontal="center" vertical="center" wrapText="1"/>
    </xf>
    <xf numFmtId="4" fontId="37" fillId="4" borderId="1" xfId="0" applyNumberFormat="1" applyFont="1" applyFill="1" applyBorder="1" applyAlignment="1">
      <alignment horizontal="center" vertical="center" wrapText="1"/>
    </xf>
    <xf numFmtId="4" fontId="37" fillId="4" borderId="1" xfId="0" applyNumberFormat="1" applyFont="1" applyFill="1" applyBorder="1" applyAlignment="1">
      <alignment horizontal="center" vertical="center"/>
    </xf>
    <xf numFmtId="4" fontId="37" fillId="4" borderId="1" xfId="2" applyNumberFormat="1" applyFont="1" applyFill="1" applyBorder="1" applyAlignment="1" applyProtection="1">
      <alignment horizontal="center" vertical="center" wrapText="1"/>
      <protection locked="0"/>
    </xf>
    <xf numFmtId="4" fontId="37" fillId="0" borderId="1" xfId="0" applyNumberFormat="1" applyFont="1" applyBorder="1" applyAlignment="1">
      <alignment horizontal="center" vertical="center"/>
    </xf>
    <xf numFmtId="4" fontId="37" fillId="0" borderId="1" xfId="0" applyNumberFormat="1" applyFont="1" applyBorder="1" applyAlignment="1">
      <alignment horizontal="center" vertical="center" wrapText="1"/>
    </xf>
    <xf numFmtId="4" fontId="37" fillId="0" borderId="1" xfId="2" applyNumberFormat="1" applyFont="1" applyBorder="1" applyAlignment="1" applyProtection="1">
      <alignment horizontal="center" vertical="center" wrapText="1"/>
      <protection locked="0"/>
    </xf>
    <xf numFmtId="164" fontId="19" fillId="2" borderId="1" xfId="0" applyNumberFormat="1" applyFont="1" applyFill="1" applyBorder="1" applyAlignment="1">
      <alignment horizontal="center" vertical="center"/>
    </xf>
    <xf numFmtId="49" fontId="19" fillId="2" borderId="1" xfId="0" applyNumberFormat="1" applyFont="1" applyFill="1" applyBorder="1" applyAlignment="1">
      <alignment horizontal="center" vertical="center"/>
    </xf>
    <xf numFmtId="0" fontId="29" fillId="2" borderId="1" xfId="0" applyFont="1" applyFill="1" applyBorder="1" applyAlignment="1">
      <alignment horizontal="center" vertical="center"/>
    </xf>
    <xf numFmtId="0" fontId="28" fillId="2" borderId="0" xfId="0" applyFont="1" applyFill="1" applyAlignment="1">
      <alignment horizontal="center"/>
    </xf>
    <xf numFmtId="1" fontId="13" fillId="2" borderId="1" xfId="5" applyNumberFormat="1" applyFont="1" applyFill="1" applyBorder="1" applyAlignment="1">
      <alignment horizontal="center" vertical="center" wrapText="1"/>
    </xf>
    <xf numFmtId="0" fontId="95" fillId="2" borderId="1" xfId="0" applyFont="1" applyFill="1" applyBorder="1" applyAlignment="1">
      <alignment horizontal="center" vertical="center"/>
    </xf>
    <xf numFmtId="0" fontId="95" fillId="2" borderId="1" xfId="0" applyFont="1" applyFill="1" applyBorder="1" applyAlignment="1">
      <alignment horizontal="center" vertical="center" textRotation="90"/>
    </xf>
    <xf numFmtId="0" fontId="86" fillId="2" borderId="1" xfId="0" applyFont="1" applyFill="1" applyBorder="1" applyAlignment="1">
      <alignment horizontal="center" vertical="center"/>
    </xf>
    <xf numFmtId="0" fontId="86" fillId="2" borderId="1" xfId="0" applyFont="1" applyFill="1" applyBorder="1" applyAlignment="1">
      <alignment horizontal="center" vertical="center" wrapText="1"/>
    </xf>
    <xf numFmtId="2" fontId="86" fillId="2" borderId="1" xfId="0" applyNumberFormat="1" applyFont="1" applyFill="1" applyBorder="1" applyAlignment="1">
      <alignment horizontal="center" vertical="center"/>
    </xf>
    <xf numFmtId="2" fontId="86" fillId="2" borderId="2" xfId="0" applyNumberFormat="1" applyFont="1" applyFill="1" applyBorder="1" applyAlignment="1">
      <alignment horizontal="center" vertical="center"/>
    </xf>
    <xf numFmtId="2" fontId="85" fillId="2" borderId="1" xfId="0" applyNumberFormat="1" applyFont="1" applyFill="1" applyBorder="1" applyAlignment="1">
      <alignment horizontal="center" vertical="center"/>
    </xf>
    <xf numFmtId="1" fontId="86" fillId="2" borderId="1" xfId="0" applyNumberFormat="1" applyFont="1" applyFill="1" applyBorder="1" applyAlignment="1">
      <alignment horizontal="center" vertical="center"/>
    </xf>
    <xf numFmtId="1" fontId="86" fillId="2" borderId="2" xfId="0" applyNumberFormat="1" applyFont="1" applyFill="1" applyBorder="1" applyAlignment="1">
      <alignment horizontal="center" vertical="center"/>
    </xf>
    <xf numFmtId="0" fontId="85" fillId="2" borderId="1" xfId="0" applyFont="1" applyFill="1" applyBorder="1" applyAlignment="1">
      <alignment horizontal="center" vertical="center" wrapText="1"/>
    </xf>
    <xf numFmtId="1" fontId="85" fillId="2" borderId="1" xfId="0" applyNumberFormat="1" applyFont="1" applyFill="1" applyBorder="1" applyAlignment="1">
      <alignment horizontal="center" vertical="center"/>
    </xf>
    <xf numFmtId="0" fontId="95" fillId="2" borderId="1" xfId="0" applyFont="1" applyFill="1" applyBorder="1" applyAlignment="1">
      <alignment horizontal="center" vertical="center" textRotation="90" wrapText="1"/>
    </xf>
    <xf numFmtId="164" fontId="86" fillId="2" borderId="1" xfId="0" applyNumberFormat="1" applyFont="1" applyFill="1" applyBorder="1" applyAlignment="1">
      <alignment horizontal="center" vertical="center"/>
    </xf>
    <xf numFmtId="0" fontId="85" fillId="2" borderId="1" xfId="0" applyFont="1" applyFill="1" applyBorder="1" applyAlignment="1">
      <alignment horizontal="center" vertical="center"/>
    </xf>
    <xf numFmtId="1" fontId="62" fillId="0" borderId="1" xfId="6" applyNumberFormat="1" applyFont="1" applyBorder="1" applyAlignment="1">
      <alignment horizontal="center" vertical="center"/>
    </xf>
    <xf numFmtId="3" fontId="62" fillId="0" borderId="1" xfId="6" applyNumberFormat="1" applyFont="1" applyBorder="1" applyAlignment="1">
      <alignment horizontal="center" vertical="center"/>
    </xf>
    <xf numFmtId="3" fontId="6" fillId="0" borderId="1" xfId="6" applyNumberFormat="1" applyFont="1" applyBorder="1" applyAlignment="1">
      <alignment horizontal="center" vertical="center"/>
    </xf>
    <xf numFmtId="1" fontId="6" fillId="0" borderId="1" xfId="6" applyNumberFormat="1" applyFont="1" applyBorder="1" applyAlignment="1">
      <alignment horizontal="center" vertical="center"/>
    </xf>
    <xf numFmtId="0" fontId="57" fillId="0" borderId="0" xfId="6" applyAlignment="1">
      <alignment horizontal="center"/>
    </xf>
    <xf numFmtId="1" fontId="62" fillId="2" borderId="1" xfId="6" applyNumberFormat="1" applyFont="1" applyFill="1" applyBorder="1" applyAlignment="1">
      <alignment horizontal="center" vertical="center" wrapText="1"/>
    </xf>
    <xf numFmtId="49" fontId="6" fillId="2" borderId="2" xfId="6" applyNumberFormat="1" applyFont="1" applyFill="1" applyBorder="1" applyAlignment="1">
      <alignment horizontal="center"/>
    </xf>
    <xf numFmtId="0" fontId="6" fillId="2" borderId="2" xfId="6" applyFont="1" applyFill="1" applyBorder="1" applyAlignment="1">
      <alignment horizontal="center" vertical="top" wrapText="1"/>
    </xf>
    <xf numFmtId="0" fontId="41" fillId="0" borderId="0" xfId="0" applyFont="1"/>
    <xf numFmtId="0" fontId="41" fillId="0" borderId="0" xfId="0" applyFont="1" applyAlignment="1">
      <alignment horizontal="center" vertical="center"/>
    </xf>
    <xf numFmtId="0" fontId="30" fillId="0" borderId="0" xfId="0" applyFont="1" applyAlignment="1">
      <alignment horizontal="center" vertical="center"/>
    </xf>
    <xf numFmtId="49" fontId="41" fillId="0" borderId="1" xfId="0" applyNumberFormat="1" applyFont="1" applyBorder="1" applyAlignment="1">
      <alignment horizontal="center" vertical="center"/>
    </xf>
    <xf numFmtId="0" fontId="41" fillId="0" borderId="0" xfId="0" applyFont="1" applyAlignment="1">
      <alignment horizontal="left" vertical="center"/>
    </xf>
    <xf numFmtId="0" fontId="41" fillId="0" borderId="1" xfId="0" applyFont="1" applyBorder="1" applyAlignment="1">
      <alignment horizontal="center" vertical="center" wrapText="1"/>
    </xf>
    <xf numFmtId="164" fontId="30" fillId="0" borderId="1" xfId="0" applyNumberFormat="1" applyFont="1" applyBorder="1" applyAlignment="1">
      <alignment horizontal="center" vertical="center"/>
    </xf>
    <xf numFmtId="164" fontId="41" fillId="0" borderId="1" xfId="0" applyNumberFormat="1" applyFont="1" applyBorder="1" applyAlignment="1">
      <alignment horizontal="center" vertical="center"/>
    </xf>
    <xf numFmtId="0" fontId="41" fillId="0" borderId="1" xfId="0" applyFont="1" applyBorder="1"/>
    <xf numFmtId="164" fontId="41" fillId="0" borderId="1" xfId="0" applyNumberFormat="1" applyFont="1" applyBorder="1"/>
    <xf numFmtId="0" fontId="41" fillId="0" borderId="1" xfId="0" applyFont="1" applyBorder="1" applyAlignment="1">
      <alignment horizontal="center" vertical="top"/>
    </xf>
    <xf numFmtId="49" fontId="41" fillId="0" borderId="1" xfId="0" applyNumberFormat="1" applyFont="1" applyBorder="1" applyAlignment="1">
      <alignment horizontal="center"/>
    </xf>
    <xf numFmtId="0" fontId="41" fillId="0" borderId="1" xfId="0" applyFont="1" applyBorder="1" applyAlignment="1">
      <alignment horizontal="center" vertical="center" textRotation="90"/>
    </xf>
    <xf numFmtId="0" fontId="46" fillId="0" borderId="1" xfId="0" applyFont="1" applyBorder="1" applyAlignment="1">
      <alignment horizontal="center" vertical="center"/>
    </xf>
    <xf numFmtId="164" fontId="46" fillId="0" borderId="1" xfId="0" applyNumberFormat="1" applyFont="1" applyBorder="1" applyAlignment="1">
      <alignment horizontal="center" vertical="center"/>
    </xf>
    <xf numFmtId="0" fontId="39" fillId="0" borderId="1" xfId="0" applyFont="1" applyBorder="1" applyAlignment="1">
      <alignment horizontal="center" vertical="center"/>
    </xf>
    <xf numFmtId="164" fontId="39" fillId="0" borderId="1" xfId="0" applyNumberFormat="1" applyFont="1" applyBorder="1" applyAlignment="1">
      <alignment horizontal="center" vertical="center"/>
    </xf>
    <xf numFmtId="0" fontId="39" fillId="0" borderId="0" xfId="0" applyFont="1"/>
    <xf numFmtId="0" fontId="30" fillId="0" borderId="1" xfId="0" applyFont="1" applyBorder="1"/>
    <xf numFmtId="0" fontId="30" fillId="0" borderId="3" xfId="0" applyFont="1" applyBorder="1" applyAlignment="1">
      <alignment horizontal="center"/>
    </xf>
    <xf numFmtId="0" fontId="30" fillId="0" borderId="4" xfId="0" applyFont="1" applyBorder="1" applyAlignment="1">
      <alignment horizontal="center"/>
    </xf>
    <xf numFmtId="164" fontId="30" fillId="0" borderId="1" xfId="0" applyNumberFormat="1" applyFont="1" applyBorder="1"/>
    <xf numFmtId="164" fontId="41" fillId="0" borderId="1" xfId="0" applyNumberFormat="1" applyFont="1" applyBorder="1" applyAlignment="1">
      <alignment horizontal="right"/>
    </xf>
    <xf numFmtId="0" fontId="30" fillId="0" borderId="1" xfId="0" applyFont="1" applyBorder="1" applyAlignment="1">
      <alignment horizontal="center" wrapText="1"/>
    </xf>
    <xf numFmtId="164" fontId="30" fillId="0" borderId="1" xfId="0" applyNumberFormat="1" applyFont="1" applyBorder="1" applyAlignment="1">
      <alignment horizontal="right"/>
    </xf>
    <xf numFmtId="164" fontId="41" fillId="0" borderId="1" xfId="0" applyNumberFormat="1" applyFont="1" applyBorder="1" applyAlignment="1">
      <alignment horizontal="right" vertical="center"/>
    </xf>
    <xf numFmtId="0" fontId="30" fillId="0" borderId="0" xfId="0" applyFont="1"/>
    <xf numFmtId="0" fontId="9" fillId="0" borderId="23" xfId="0" applyFont="1" applyBorder="1" applyAlignment="1">
      <alignment horizontal="center" vertical="center"/>
    </xf>
    <xf numFmtId="0" fontId="9" fillId="0" borderId="1" xfId="0" applyFont="1" applyBorder="1" applyAlignment="1">
      <alignment horizontal="center" vertical="center" textRotation="90"/>
    </xf>
    <xf numFmtId="0" fontId="9" fillId="0" borderId="23" xfId="0" applyFont="1" applyBorder="1" applyAlignment="1">
      <alignment horizontal="center" vertical="center" textRotation="90"/>
    </xf>
    <xf numFmtId="0" fontId="14" fillId="0" borderId="1" xfId="0" applyFont="1" applyBorder="1" applyAlignment="1">
      <alignment horizontal="center" vertical="center" wrapText="1"/>
    </xf>
    <xf numFmtId="1" fontId="41" fillId="0" borderId="1" xfId="0" applyNumberFormat="1" applyFont="1" applyBorder="1" applyAlignment="1">
      <alignment horizontal="center" vertical="center"/>
    </xf>
    <xf numFmtId="1" fontId="41" fillId="0" borderId="23" xfId="0" applyNumberFormat="1" applyFont="1" applyBorder="1" applyAlignment="1">
      <alignment horizontal="center" vertical="center"/>
    </xf>
    <xf numFmtId="0" fontId="14" fillId="0" borderId="23" xfId="0" applyFont="1" applyBorder="1" applyAlignment="1">
      <alignment horizontal="center" vertical="center"/>
    </xf>
    <xf numFmtId="1" fontId="14" fillId="0" borderId="1" xfId="0" applyNumberFormat="1" applyFont="1" applyBorder="1" applyAlignment="1">
      <alignment horizontal="center" vertical="center" wrapText="1"/>
    </xf>
    <xf numFmtId="1" fontId="14" fillId="0" borderId="23" xfId="0" applyNumberFormat="1" applyFont="1" applyBorder="1" applyAlignment="1">
      <alignment horizontal="center" vertical="center" wrapText="1"/>
    </xf>
    <xf numFmtId="2" fontId="14" fillId="0" borderId="0" xfId="0" applyNumberFormat="1" applyFont="1"/>
    <xf numFmtId="1" fontId="14" fillId="0" borderId="0" xfId="0" applyNumberFormat="1" applyFont="1"/>
    <xf numFmtId="1" fontId="14" fillId="0" borderId="1" xfId="0" applyNumberFormat="1" applyFont="1" applyBorder="1" applyAlignment="1">
      <alignment horizontal="center" vertical="center"/>
    </xf>
    <xf numFmtId="0" fontId="41" fillId="0" borderId="25" xfId="0" applyFont="1" applyBorder="1" applyAlignment="1">
      <alignment horizontal="center" vertical="center" wrapText="1"/>
    </xf>
    <xf numFmtId="49" fontId="30" fillId="0" borderId="1" xfId="0" applyNumberFormat="1" applyFont="1" applyBorder="1" applyAlignment="1">
      <alignment horizontal="center" vertical="center"/>
    </xf>
    <xf numFmtId="0" fontId="41" fillId="0" borderId="14" xfId="0" applyFont="1" applyBorder="1" applyAlignment="1">
      <alignment horizontal="center" vertical="center"/>
    </xf>
    <xf numFmtId="164" fontId="41" fillId="0" borderId="14" xfId="0" applyNumberFormat="1" applyFont="1" applyBorder="1" applyAlignment="1">
      <alignment horizontal="center"/>
    </xf>
    <xf numFmtId="164" fontId="41" fillId="2" borderId="14" xfId="0" applyNumberFormat="1" applyFont="1" applyFill="1" applyBorder="1" applyAlignment="1">
      <alignment horizontal="center" vertical="center"/>
    </xf>
    <xf numFmtId="0" fontId="41" fillId="0" borderId="1" xfId="0" applyFont="1" applyBorder="1" applyAlignment="1">
      <alignment textRotation="90" wrapText="1"/>
    </xf>
    <xf numFmtId="166" fontId="30" fillId="2" borderId="1" xfId="0" applyNumberFormat="1" applyFont="1" applyFill="1" applyBorder="1" applyAlignment="1">
      <alignment horizontal="right" vertical="center"/>
    </xf>
    <xf numFmtId="166" fontId="30" fillId="2" borderId="1" xfId="0" applyNumberFormat="1" applyFont="1" applyFill="1" applyBorder="1"/>
    <xf numFmtId="0" fontId="41" fillId="2" borderId="1" xfId="0" applyFont="1" applyFill="1" applyBorder="1" applyAlignment="1">
      <alignment horizontal="right" vertical="center"/>
    </xf>
    <xf numFmtId="166" fontId="41" fillId="2" borderId="1" xfId="0" applyNumberFormat="1" applyFont="1" applyFill="1" applyBorder="1" applyAlignment="1">
      <alignment horizontal="right" vertical="center"/>
    </xf>
    <xf numFmtId="166" fontId="41" fillId="2" borderId="1" xfId="0" applyNumberFormat="1" applyFont="1" applyFill="1" applyBorder="1"/>
    <xf numFmtId="166" fontId="41" fillId="2" borderId="0" xfId="0" applyNumberFormat="1" applyFont="1" applyFill="1" applyAlignment="1">
      <alignment vertical="center"/>
    </xf>
    <xf numFmtId="0" fontId="30" fillId="2" borderId="1" xfId="0" applyFont="1" applyFill="1" applyBorder="1"/>
    <xf numFmtId="164" fontId="30" fillId="2" borderId="1" xfId="0" applyNumberFormat="1" applyFont="1" applyFill="1" applyBorder="1" applyAlignment="1">
      <alignment horizontal="right"/>
    </xf>
    <xf numFmtId="0" fontId="41" fillId="2" borderId="1" xfId="0" applyFont="1" applyFill="1" applyBorder="1"/>
    <xf numFmtId="164" fontId="41" fillId="2" borderId="1" xfId="0" applyNumberFormat="1" applyFont="1" applyFill="1" applyBorder="1" applyAlignment="1">
      <alignment vertical="center"/>
    </xf>
    <xf numFmtId="0" fontId="41" fillId="2" borderId="0" xfId="0" applyFont="1" applyFill="1" applyAlignment="1">
      <alignment horizontal="left" wrapText="1"/>
    </xf>
    <xf numFmtId="0" fontId="41" fillId="2" borderId="0" xfId="0" applyFont="1" applyFill="1"/>
    <xf numFmtId="166" fontId="41" fillId="2" borderId="0" xfId="0" applyNumberFormat="1" applyFont="1" applyFill="1" applyAlignment="1">
      <alignment horizontal="right"/>
    </xf>
    <xf numFmtId="0" fontId="41" fillId="0" borderId="0" xfId="0" applyFont="1" applyAlignment="1">
      <alignment horizontal="left" vertical="center" wrapText="1"/>
    </xf>
    <xf numFmtId="164" fontId="12" fillId="2" borderId="1" xfId="0" applyNumberFormat="1" applyFont="1" applyFill="1" applyBorder="1" applyAlignment="1">
      <alignment horizontal="center" vertical="center"/>
    </xf>
    <xf numFmtId="164" fontId="62" fillId="2" borderId="1" xfId="0" applyNumberFormat="1" applyFont="1" applyFill="1" applyBorder="1" applyAlignment="1">
      <alignment horizontal="center" vertical="center"/>
    </xf>
    <xf numFmtId="0" fontId="77" fillId="0" borderId="0" xfId="0" applyFont="1" applyAlignment="1">
      <alignment horizontal="center" vertical="center"/>
    </xf>
    <xf numFmtId="164" fontId="6" fillId="2" borderId="1" xfId="0" applyNumberFormat="1" applyFont="1" applyFill="1" applyBorder="1" applyAlignment="1">
      <alignment horizontal="center" vertical="center"/>
    </xf>
    <xf numFmtId="164" fontId="13" fillId="2" borderId="1" xfId="0" applyNumberFormat="1" applyFont="1" applyFill="1" applyBorder="1" applyAlignment="1">
      <alignment horizontal="center"/>
    </xf>
    <xf numFmtId="164" fontId="13" fillId="2" borderId="1" xfId="0" applyNumberFormat="1" applyFont="1" applyFill="1" applyBorder="1"/>
    <xf numFmtId="49" fontId="102" fillId="0" borderId="1" xfId="0" applyNumberFormat="1" applyFont="1" applyBorder="1" applyAlignment="1">
      <alignment horizontal="center" vertical="center"/>
    </xf>
    <xf numFmtId="0" fontId="102" fillId="0" borderId="1" xfId="0" applyFont="1" applyBorder="1" applyAlignment="1">
      <alignment horizontal="center" wrapText="1"/>
    </xf>
    <xf numFmtId="164" fontId="102" fillId="0" borderId="1" xfId="0" applyNumberFormat="1" applyFont="1" applyBorder="1" applyAlignment="1">
      <alignment horizontal="center"/>
    </xf>
    <xf numFmtId="0" fontId="3" fillId="0" borderId="1" xfId="0" applyFont="1" applyBorder="1" applyAlignment="1">
      <alignment vertical="center"/>
    </xf>
    <xf numFmtId="0" fontId="1" fillId="0" borderId="1" xfId="0" applyFont="1" applyBorder="1" applyAlignment="1">
      <alignment horizontal="right"/>
    </xf>
    <xf numFmtId="49" fontId="3" fillId="0" borderId="1" xfId="0" applyNumberFormat="1" applyFont="1" applyBorder="1" applyAlignment="1">
      <alignment horizontal="right"/>
    </xf>
    <xf numFmtId="0" fontId="38" fillId="0" borderId="3" xfId="0" applyFont="1" applyBorder="1" applyAlignment="1">
      <alignment horizontal="left" vertical="center"/>
    </xf>
    <xf numFmtId="0" fontId="38" fillId="0" borderId="5" xfId="0" applyFont="1" applyBorder="1" applyAlignment="1">
      <alignment horizontal="left" vertical="center"/>
    </xf>
    <xf numFmtId="0" fontId="38" fillId="0" borderId="4" xfId="0" applyFont="1" applyBorder="1" applyAlignment="1">
      <alignment horizontal="left" vertical="center"/>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37" fillId="0" borderId="3" xfId="0" applyFont="1" applyBorder="1" applyAlignment="1">
      <alignment horizontal="left" vertical="center"/>
    </xf>
    <xf numFmtId="0" fontId="37" fillId="0" borderId="4" xfId="0" applyFont="1" applyBorder="1" applyAlignment="1">
      <alignment horizontal="left" vertical="center"/>
    </xf>
    <xf numFmtId="0" fontId="37" fillId="0" borderId="5" xfId="0" applyFont="1" applyBorder="1" applyAlignment="1">
      <alignment horizontal="left" vertical="center"/>
    </xf>
    <xf numFmtId="0" fontId="15" fillId="2" borderId="1" xfId="0" applyFont="1" applyFill="1" applyBorder="1" applyAlignment="1">
      <alignment horizontal="left" vertical="top"/>
    </xf>
    <xf numFmtId="0" fontId="27" fillId="2" borderId="1" xfId="0" applyFont="1" applyFill="1" applyBorder="1" applyAlignment="1">
      <alignment horizontal="left" vertical="top" wrapText="1"/>
    </xf>
    <xf numFmtId="0" fontId="37" fillId="2" borderId="3" xfId="0" applyFont="1" applyFill="1" applyBorder="1" applyAlignment="1">
      <alignment horizontal="left" vertical="center"/>
    </xf>
    <xf numFmtId="0" fontId="37" fillId="2" borderId="4" xfId="0" applyFont="1" applyFill="1" applyBorder="1" applyAlignment="1">
      <alignment horizontal="left" vertical="center"/>
    </xf>
    <xf numFmtId="0" fontId="37" fillId="2" borderId="5" xfId="0" applyFont="1" applyFill="1" applyBorder="1" applyAlignment="1">
      <alignment horizontal="left" vertical="center"/>
    </xf>
    <xf numFmtId="0" fontId="37" fillId="2" borderId="3" xfId="0" applyFont="1" applyFill="1" applyBorder="1" applyAlignment="1">
      <alignment horizontal="center"/>
    </xf>
    <xf numFmtId="0" fontId="37" fillId="2" borderId="4" xfId="0" applyFont="1" applyFill="1" applyBorder="1" applyAlignment="1">
      <alignment horizontal="center"/>
    </xf>
    <xf numFmtId="0" fontId="37" fillId="0" borderId="3" xfId="0" applyFont="1" applyBorder="1" applyAlignment="1">
      <alignment horizontal="center"/>
    </xf>
    <xf numFmtId="0" fontId="37" fillId="0" borderId="4" xfId="0" applyFont="1" applyBorder="1" applyAlignment="1">
      <alignment horizontal="center"/>
    </xf>
    <xf numFmtId="0" fontId="19" fillId="0" borderId="3" xfId="0" applyFont="1" applyBorder="1" applyAlignment="1">
      <alignment horizontal="left" vertical="center"/>
    </xf>
    <xf numFmtId="0" fontId="19" fillId="0" borderId="5" xfId="0" applyFont="1" applyBorder="1" applyAlignment="1">
      <alignment horizontal="left" vertical="center"/>
    </xf>
    <xf numFmtId="0" fontId="19" fillId="0" borderId="4" xfId="0" applyFont="1" applyBorder="1" applyAlignment="1">
      <alignment horizontal="left" vertical="center"/>
    </xf>
    <xf numFmtId="0" fontId="37" fillId="0" borderId="1" xfId="0" applyFont="1" applyBorder="1" applyAlignment="1">
      <alignment horizontal="center" vertical="center"/>
    </xf>
    <xf numFmtId="0" fontId="37" fillId="0" borderId="3" xfId="0" applyFont="1" applyBorder="1" applyAlignment="1">
      <alignment horizontal="center" vertical="center"/>
    </xf>
    <xf numFmtId="0" fontId="37" fillId="0" borderId="5" xfId="0" applyFont="1" applyBorder="1" applyAlignment="1">
      <alignment horizontal="center" vertical="center"/>
    </xf>
    <xf numFmtId="0" fontId="37" fillId="0" borderId="4" xfId="0" applyFont="1" applyBorder="1" applyAlignment="1">
      <alignment horizontal="center" vertical="center"/>
    </xf>
    <xf numFmtId="0" fontId="37" fillId="0" borderId="6" xfId="0" applyFont="1" applyBorder="1" applyAlignment="1">
      <alignment horizontal="center" vertical="center"/>
    </xf>
    <xf numFmtId="0" fontId="37" fillId="0" borderId="7" xfId="0" applyFont="1" applyBorder="1" applyAlignment="1">
      <alignment horizontal="center" vertical="center"/>
    </xf>
    <xf numFmtId="0" fontId="37" fillId="0" borderId="8" xfId="0" applyFont="1" applyBorder="1" applyAlignment="1">
      <alignment horizontal="center" vertical="center"/>
    </xf>
    <xf numFmtId="0" fontId="37" fillId="0" borderId="9" xfId="0" applyFont="1" applyBorder="1" applyAlignment="1">
      <alignment horizontal="center" vertical="center"/>
    </xf>
    <xf numFmtId="49" fontId="37" fillId="2" borderId="3" xfId="0" applyNumberFormat="1" applyFont="1" applyFill="1" applyBorder="1" applyAlignment="1">
      <alignment horizontal="center"/>
    </xf>
    <xf numFmtId="49" fontId="37" fillId="2" borderId="4" xfId="0" applyNumberFormat="1" applyFont="1" applyFill="1" applyBorder="1" applyAlignment="1">
      <alignment horizontal="center"/>
    </xf>
    <xf numFmtId="0" fontId="19" fillId="0" borderId="3" xfId="0" applyFont="1" applyBorder="1" applyAlignment="1">
      <alignment horizontal="center"/>
    </xf>
    <xf numFmtId="0" fontId="19" fillId="0" borderId="4" xfId="0" applyFont="1" applyBorder="1" applyAlignment="1">
      <alignment horizontal="center"/>
    </xf>
    <xf numFmtId="0" fontId="37" fillId="0" borderId="3" xfId="0" applyFont="1" applyBorder="1" applyAlignment="1">
      <alignment horizontal="left" vertical="center" wrapText="1"/>
    </xf>
    <xf numFmtId="0" fontId="37" fillId="0" borderId="4" xfId="0" applyFont="1" applyBorder="1" applyAlignment="1">
      <alignment horizontal="left" vertical="center" wrapText="1"/>
    </xf>
    <xf numFmtId="164" fontId="19" fillId="0" borderId="3" xfId="0" applyNumberFormat="1" applyFont="1" applyBorder="1" applyAlignment="1">
      <alignment horizontal="center" vertical="center"/>
    </xf>
    <xf numFmtId="0" fontId="19" fillId="0" borderId="4" xfId="0" applyFont="1" applyBorder="1" applyAlignment="1">
      <alignment horizontal="center" vertical="center"/>
    </xf>
    <xf numFmtId="0" fontId="38" fillId="0" borderId="5" xfId="0" applyFont="1" applyBorder="1" applyAlignment="1">
      <alignment horizontal="center" vertical="center"/>
    </xf>
    <xf numFmtId="164" fontId="37" fillId="0" borderId="3" xfId="0" applyNumberFormat="1" applyFont="1" applyBorder="1" applyAlignment="1">
      <alignment horizontal="center" vertical="center"/>
    </xf>
    <xf numFmtId="0" fontId="37" fillId="0" borderId="3" xfId="0" applyFont="1" applyBorder="1" applyAlignment="1">
      <alignment vertical="center"/>
    </xf>
    <xf numFmtId="0" fontId="37" fillId="0" borderId="5" xfId="0" applyFont="1" applyBorder="1" applyAlignment="1">
      <alignment vertical="center"/>
    </xf>
    <xf numFmtId="0" fontId="37" fillId="0" borderId="4" xfId="0" applyFont="1" applyBorder="1" applyAlignment="1">
      <alignment vertical="center"/>
    </xf>
    <xf numFmtId="164" fontId="19" fillId="0" borderId="4" xfId="0" applyNumberFormat="1" applyFont="1" applyBorder="1" applyAlignment="1">
      <alignment horizontal="center" vertical="center"/>
    </xf>
    <xf numFmtId="164" fontId="19" fillId="0" borderId="3" xfId="0" applyNumberFormat="1" applyFont="1" applyBorder="1" applyAlignment="1">
      <alignment horizontal="center"/>
    </xf>
    <xf numFmtId="0" fontId="37" fillId="0" borderId="0" xfId="0" applyFont="1" applyAlignment="1">
      <alignment horizontal="right"/>
    </xf>
    <xf numFmtId="0" fontId="19" fillId="0" borderId="0" xfId="0" applyFont="1" applyAlignment="1">
      <alignment horizontal="center" vertical="center"/>
    </xf>
    <xf numFmtId="0" fontId="37" fillId="0" borderId="10" xfId="0" applyFont="1" applyBorder="1" applyAlignment="1">
      <alignment horizontal="center" vertical="center"/>
    </xf>
    <xf numFmtId="0" fontId="37" fillId="0" borderId="12" xfId="0" applyFont="1" applyBorder="1" applyAlignment="1">
      <alignment horizontal="center" vertical="center"/>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164" fontId="19" fillId="0" borderId="4" xfId="0" applyNumberFormat="1" applyFont="1" applyBorder="1" applyAlignment="1">
      <alignment horizontal="center"/>
    </xf>
    <xf numFmtId="164" fontId="37" fillId="0" borderId="4" xfId="0" applyNumberFormat="1" applyFont="1" applyBorder="1" applyAlignment="1">
      <alignment horizontal="center" vertical="center"/>
    </xf>
    <xf numFmtId="0" fontId="37" fillId="0" borderId="3" xfId="0" applyFont="1" applyBorder="1" applyAlignment="1">
      <alignment horizontal="center" vertical="center" wrapText="1"/>
    </xf>
    <xf numFmtId="0" fontId="37" fillId="0" borderId="4" xfId="0" applyFont="1" applyBorder="1" applyAlignment="1">
      <alignment horizontal="center" vertical="center" wrapText="1"/>
    </xf>
    <xf numFmtId="0" fontId="37" fillId="0" borderId="3" xfId="0" applyFont="1" applyBorder="1" applyAlignment="1">
      <alignment horizontal="center" vertical="center" textRotation="90"/>
    </xf>
    <xf numFmtId="0" fontId="37" fillId="0" borderId="4" xfId="0" applyFont="1" applyBorder="1" applyAlignment="1">
      <alignment horizontal="center" vertical="center" textRotation="90"/>
    </xf>
    <xf numFmtId="164" fontId="37" fillId="0" borderId="3" xfId="0" applyNumberFormat="1" applyFont="1" applyBorder="1" applyAlignment="1">
      <alignment horizontal="center"/>
    </xf>
    <xf numFmtId="164" fontId="37" fillId="0" borderId="4" xfId="0" applyNumberFormat="1" applyFont="1" applyBorder="1" applyAlignment="1">
      <alignment horizontal="center"/>
    </xf>
    <xf numFmtId="0" fontId="37" fillId="2" borderId="1"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15" fillId="2" borderId="1" xfId="0" applyFont="1" applyFill="1" applyBorder="1" applyAlignment="1">
      <alignment vertical="top" wrapText="1"/>
    </xf>
    <xf numFmtId="0" fontId="37" fillId="2" borderId="3" xfId="0" applyFont="1" applyFill="1" applyBorder="1" applyAlignment="1">
      <alignment horizontal="center" vertical="center"/>
    </xf>
    <xf numFmtId="0" fontId="37" fillId="2" borderId="4" xfId="0" applyFont="1" applyFill="1" applyBorder="1" applyAlignment="1">
      <alignment horizontal="center" vertical="center"/>
    </xf>
    <xf numFmtId="0" fontId="27" fillId="4" borderId="1" xfId="0" applyFont="1" applyFill="1" applyBorder="1" applyAlignment="1">
      <alignment horizontal="left" vertical="center" wrapText="1"/>
    </xf>
    <xf numFmtId="0" fontId="19" fillId="2" borderId="8" xfId="0" applyFont="1" applyFill="1" applyBorder="1" applyAlignment="1">
      <alignment horizontal="left" vertical="center"/>
    </xf>
    <xf numFmtId="0" fontId="19" fillId="2" borderId="12" xfId="0" applyFont="1" applyFill="1" applyBorder="1" applyAlignment="1">
      <alignment horizontal="left" vertical="center"/>
    </xf>
    <xf numFmtId="0" fontId="19" fillId="2" borderId="9" xfId="0" applyFont="1" applyFill="1" applyBorder="1" applyAlignment="1">
      <alignment horizontal="left" vertical="center"/>
    </xf>
    <xf numFmtId="0" fontId="37" fillId="2" borderId="6" xfId="0" applyFont="1" applyFill="1" applyBorder="1" applyAlignment="1">
      <alignment horizontal="center" vertical="center"/>
    </xf>
    <xf numFmtId="0" fontId="37" fillId="2" borderId="10" xfId="0" applyFont="1" applyFill="1" applyBorder="1" applyAlignment="1">
      <alignment horizontal="center" vertical="center"/>
    </xf>
    <xf numFmtId="0" fontId="37" fillId="2" borderId="7" xfId="0" applyFont="1" applyFill="1" applyBorder="1" applyAlignment="1">
      <alignment horizontal="center" vertical="center"/>
    </xf>
    <xf numFmtId="0" fontId="37" fillId="2" borderId="8" xfId="0" applyFont="1" applyFill="1" applyBorder="1" applyAlignment="1">
      <alignment horizontal="center" vertical="center"/>
    </xf>
    <xf numFmtId="0" fontId="37" fillId="2" borderId="12" xfId="0" applyFont="1" applyFill="1" applyBorder="1" applyAlignment="1">
      <alignment horizontal="center" vertical="center"/>
    </xf>
    <xf numFmtId="0" fontId="37" fillId="2" borderId="9" xfId="0" applyFont="1" applyFill="1" applyBorder="1" applyAlignment="1">
      <alignment horizontal="center" vertical="center"/>
    </xf>
    <xf numFmtId="0" fontId="27" fillId="4" borderId="1" xfId="0" applyFont="1" applyFill="1" applyBorder="1" applyAlignment="1">
      <alignment horizontal="left" vertical="center"/>
    </xf>
    <xf numFmtId="0" fontId="27" fillId="0" borderId="1" xfId="0" applyFont="1" applyBorder="1" applyAlignment="1">
      <alignment horizontal="left" vertical="center" wrapText="1"/>
    </xf>
    <xf numFmtId="0" fontId="15" fillId="2" borderId="1" xfId="0" applyFont="1" applyFill="1" applyBorder="1" applyAlignment="1">
      <alignment horizontal="left" vertical="center"/>
    </xf>
    <xf numFmtId="0" fontId="15" fillId="2" borderId="1" xfId="0" applyFont="1" applyFill="1" applyBorder="1" applyAlignment="1">
      <alignment horizontal="center"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textRotation="90" wrapText="1"/>
    </xf>
    <xf numFmtId="164" fontId="19" fillId="2" borderId="3" xfId="0" applyNumberFormat="1" applyFont="1" applyFill="1" applyBorder="1" applyAlignment="1">
      <alignment horizontal="center" vertical="center"/>
    </xf>
    <xf numFmtId="164" fontId="19" fillId="2" borderId="4" xfId="0" applyNumberFormat="1" applyFont="1" applyFill="1" applyBorder="1" applyAlignment="1">
      <alignment horizontal="center" vertical="center"/>
    </xf>
    <xf numFmtId="0" fontId="19" fillId="2" borderId="4" xfId="0" applyFont="1" applyFill="1" applyBorder="1" applyAlignment="1">
      <alignment horizontal="center" vertical="center"/>
    </xf>
    <xf numFmtId="0" fontId="37" fillId="0" borderId="5" xfId="0" applyFont="1" applyBorder="1" applyAlignment="1">
      <alignment horizontal="center"/>
    </xf>
    <xf numFmtId="0" fontId="37" fillId="0" borderId="11" xfId="0" applyFont="1" applyBorder="1" applyAlignment="1">
      <alignment horizontal="left" vertical="center" wrapText="1"/>
    </xf>
    <xf numFmtId="0" fontId="37" fillId="0" borderId="0" xfId="0" applyFont="1" applyAlignment="1">
      <alignment horizontal="left" vertical="center" wrapText="1"/>
    </xf>
    <xf numFmtId="0" fontId="19" fillId="0" borderId="3" xfId="0" applyFont="1" applyBorder="1" applyAlignment="1">
      <alignment horizontal="left"/>
    </xf>
    <xf numFmtId="0" fontId="19" fillId="0" borderId="5" xfId="0" applyFont="1" applyBorder="1" applyAlignment="1">
      <alignment horizontal="left"/>
    </xf>
    <xf numFmtId="0" fontId="19" fillId="0" borderId="4" xfId="0" applyFont="1" applyBorder="1" applyAlignment="1">
      <alignment horizontal="left"/>
    </xf>
    <xf numFmtId="0" fontId="19" fillId="2" borderId="3" xfId="0" applyFont="1" applyFill="1" applyBorder="1" applyAlignment="1">
      <alignment vertical="center" wrapText="1"/>
    </xf>
    <xf numFmtId="0" fontId="19" fillId="2" borderId="5" xfId="0" applyFont="1" applyFill="1" applyBorder="1" applyAlignment="1">
      <alignment vertical="center" wrapText="1"/>
    </xf>
    <xf numFmtId="0" fontId="19" fillId="2" borderId="4" xfId="0" applyFont="1" applyFill="1" applyBorder="1" applyAlignment="1">
      <alignment vertical="center" wrapText="1"/>
    </xf>
    <xf numFmtId="0" fontId="37" fillId="0" borderId="3" xfId="0" applyFont="1" applyBorder="1" applyAlignment="1">
      <alignment vertical="center" wrapText="1"/>
    </xf>
    <xf numFmtId="0" fontId="37" fillId="0" borderId="5" xfId="0" applyFont="1" applyBorder="1" applyAlignment="1">
      <alignment vertical="center" wrapText="1"/>
    </xf>
    <xf numFmtId="0" fontId="37" fillId="0" borderId="4" xfId="0" applyFont="1" applyBorder="1" applyAlignment="1">
      <alignment vertical="center" wrapText="1"/>
    </xf>
    <xf numFmtId="0" fontId="19" fillId="2" borderId="3" xfId="0" applyFont="1" applyFill="1" applyBorder="1" applyAlignment="1">
      <alignment horizontal="left" vertical="center"/>
    </xf>
    <xf numFmtId="0" fontId="19" fillId="2" borderId="5" xfId="0" applyFont="1" applyFill="1" applyBorder="1" applyAlignment="1">
      <alignment horizontal="left" vertical="center"/>
    </xf>
    <xf numFmtId="0" fontId="19" fillId="2" borderId="4" xfId="0" applyFont="1" applyFill="1" applyBorder="1" applyAlignment="1">
      <alignment horizontal="left" vertical="center"/>
    </xf>
    <xf numFmtId="0" fontId="41" fillId="0" borderId="0" xfId="6" applyFont="1" applyAlignment="1">
      <alignment horizontal="left" wrapText="1"/>
    </xf>
    <xf numFmtId="0" fontId="39" fillId="3" borderId="3" xfId="6" applyFont="1" applyFill="1" applyBorder="1" applyAlignment="1">
      <alignment wrapText="1"/>
    </xf>
    <xf numFmtId="0" fontId="63" fillId="3" borderId="5" xfId="6" applyFont="1" applyFill="1" applyBorder="1" applyAlignment="1">
      <alignment wrapText="1"/>
    </xf>
    <xf numFmtId="0" fontId="63" fillId="3" borderId="4" xfId="6" applyFont="1" applyFill="1" applyBorder="1" applyAlignment="1">
      <alignment wrapText="1"/>
    </xf>
    <xf numFmtId="0" fontId="6" fillId="0" borderId="2" xfId="6" applyFont="1" applyBorder="1" applyAlignment="1">
      <alignment horizontal="center" textRotation="90" wrapText="1"/>
    </xf>
    <xf numFmtId="0" fontId="6" fillId="0" borderId="14" xfId="6" applyFont="1" applyBorder="1" applyAlignment="1">
      <alignment horizontal="center" textRotation="90" wrapText="1"/>
    </xf>
    <xf numFmtId="0" fontId="6" fillId="0" borderId="3" xfId="6" applyFont="1" applyBorder="1" applyAlignment="1">
      <alignment horizontal="center" vertical="center"/>
    </xf>
    <xf numFmtId="0" fontId="6" fillId="0" borderId="5" xfId="6" applyFont="1" applyBorder="1" applyAlignment="1">
      <alignment horizontal="center" vertical="center"/>
    </xf>
    <xf numFmtId="0" fontId="6" fillId="0" borderId="4" xfId="6" applyFont="1" applyBorder="1" applyAlignment="1">
      <alignment horizontal="center" vertical="center"/>
    </xf>
    <xf numFmtId="0" fontId="1" fillId="0" borderId="6" xfId="6" applyFont="1" applyBorder="1" applyAlignment="1">
      <alignment horizontal="left" vertical="center"/>
    </xf>
    <xf numFmtId="0" fontId="1" fillId="0" borderId="10" xfId="6" applyFont="1" applyBorder="1" applyAlignment="1">
      <alignment horizontal="left" vertical="center"/>
    </xf>
    <xf numFmtId="0" fontId="1" fillId="0" borderId="7" xfId="6" applyFont="1" applyBorder="1" applyAlignment="1">
      <alignment horizontal="left" vertical="center"/>
    </xf>
    <xf numFmtId="0" fontId="1" fillId="0" borderId="11" xfId="6" applyFont="1" applyBorder="1" applyAlignment="1">
      <alignment horizontal="left" vertical="center"/>
    </xf>
    <xf numFmtId="0" fontId="1" fillId="0" borderId="0" xfId="6" applyFont="1" applyAlignment="1">
      <alignment horizontal="left" vertical="center"/>
    </xf>
    <xf numFmtId="0" fontId="1" fillId="0" borderId="13" xfId="6" applyFont="1" applyBorder="1" applyAlignment="1">
      <alignment horizontal="left" vertical="center"/>
    </xf>
    <xf numFmtId="0" fontId="1" fillId="0" borderId="8" xfId="6" applyFont="1" applyBorder="1" applyAlignment="1">
      <alignment horizontal="left" vertical="center"/>
    </xf>
    <xf numFmtId="0" fontId="1" fillId="0" borderId="12" xfId="6" applyFont="1" applyBorder="1" applyAlignment="1">
      <alignment horizontal="left" vertical="center"/>
    </xf>
    <xf numFmtId="0" fontId="1" fillId="0" borderId="9" xfId="6" applyFont="1" applyBorder="1" applyAlignment="1">
      <alignment horizontal="left" vertical="center"/>
    </xf>
    <xf numFmtId="49" fontId="6" fillId="0" borderId="1" xfId="6" applyNumberFormat="1" applyFont="1" applyBorder="1" applyAlignment="1">
      <alignment horizontal="left" wrapText="1"/>
    </xf>
    <xf numFmtId="164" fontId="6" fillId="0" borderId="1" xfId="6" applyNumberFormat="1" applyFont="1" applyBorder="1" applyAlignment="1">
      <alignment horizontal="center"/>
    </xf>
    <xf numFmtId="165" fontId="6" fillId="0" borderId="1" xfId="6" applyNumberFormat="1" applyFont="1" applyBorder="1" applyAlignment="1">
      <alignment horizontal="center"/>
    </xf>
    <xf numFmtId="0" fontId="6" fillId="0" borderId="6" xfId="6" applyFont="1" applyBorder="1" applyAlignment="1">
      <alignment horizontal="center" vertical="center"/>
    </xf>
    <xf numFmtId="0" fontId="6" fillId="0" borderId="10" xfId="6" applyFont="1" applyBorder="1" applyAlignment="1">
      <alignment horizontal="center" vertical="center"/>
    </xf>
    <xf numFmtId="0" fontId="6" fillId="0" borderId="7" xfId="6" applyFont="1" applyBorder="1" applyAlignment="1">
      <alignment horizontal="center" vertical="center"/>
    </xf>
    <xf numFmtId="0" fontId="6" fillId="0" borderId="8" xfId="6" applyFont="1" applyBorder="1" applyAlignment="1">
      <alignment horizontal="center" vertical="center"/>
    </xf>
    <xf numFmtId="0" fontId="6" fillId="0" borderId="12" xfId="6" applyFont="1" applyBorder="1" applyAlignment="1">
      <alignment horizontal="center" vertical="center"/>
    </xf>
    <xf numFmtId="0" fontId="6" fillId="0" borderId="9" xfId="6" applyFont="1" applyBorder="1" applyAlignment="1">
      <alignment horizontal="center" vertical="center"/>
    </xf>
    <xf numFmtId="49" fontId="7" fillId="0" borderId="1" xfId="6" applyNumberFormat="1" applyFont="1" applyBorder="1" applyAlignment="1">
      <alignment horizontal="left" wrapText="1"/>
    </xf>
    <xf numFmtId="164" fontId="7" fillId="0" borderId="1" xfId="6" applyNumberFormat="1" applyFont="1" applyBorder="1" applyAlignment="1">
      <alignment horizontal="center"/>
    </xf>
    <xf numFmtId="0" fontId="11" fillId="0" borderId="3" xfId="6" applyFont="1" applyBorder="1" applyAlignment="1">
      <alignment horizontal="left" vertical="center" wrapText="1"/>
    </xf>
    <xf numFmtId="0" fontId="11" fillId="0" borderId="5" xfId="6" applyFont="1" applyBorder="1" applyAlignment="1">
      <alignment horizontal="left" vertical="center" wrapText="1"/>
    </xf>
    <xf numFmtId="0" fontId="11" fillId="0" borderId="4" xfId="6" applyFont="1" applyBorder="1" applyAlignment="1">
      <alignment horizontal="left" vertical="center" wrapText="1"/>
    </xf>
    <xf numFmtId="0" fontId="13" fillId="0" borderId="3" xfId="6" applyFont="1" applyBorder="1" applyAlignment="1">
      <alignment horizontal="left" vertical="center" wrapText="1"/>
    </xf>
    <xf numFmtId="0" fontId="13" fillId="0" borderId="5" xfId="6" applyFont="1" applyBorder="1" applyAlignment="1">
      <alignment horizontal="left" vertical="center" wrapText="1"/>
    </xf>
    <xf numFmtId="0" fontId="13" fillId="0" borderId="4" xfId="6" applyFont="1" applyBorder="1" applyAlignment="1">
      <alignment horizontal="left" vertical="center" wrapText="1"/>
    </xf>
    <xf numFmtId="49" fontId="6" fillId="0" borderId="3" xfId="6" applyNumberFormat="1" applyFont="1" applyBorder="1" applyAlignment="1">
      <alignment horizontal="left" vertical="top" wrapText="1"/>
    </xf>
    <xf numFmtId="49" fontId="6" fillId="0" borderId="5" xfId="6" applyNumberFormat="1" applyFont="1" applyBorder="1" applyAlignment="1">
      <alignment horizontal="left" vertical="top" wrapText="1"/>
    </xf>
    <xf numFmtId="49" fontId="6" fillId="0" borderId="4" xfId="6" applyNumberFormat="1" applyFont="1" applyBorder="1" applyAlignment="1">
      <alignment horizontal="left" vertical="top" wrapText="1"/>
    </xf>
    <xf numFmtId="0" fontId="62" fillId="0" borderId="1" xfId="6" applyFont="1" applyBorder="1" applyAlignment="1">
      <alignment horizontal="left" vertical="center"/>
    </xf>
    <xf numFmtId="165" fontId="6" fillId="0" borderId="3" xfId="6" applyNumberFormat="1" applyFont="1" applyBorder="1" applyAlignment="1">
      <alignment horizontal="center"/>
    </xf>
    <xf numFmtId="165" fontId="6" fillId="0" borderId="4" xfId="6" applyNumberFormat="1" applyFont="1" applyBorder="1" applyAlignment="1">
      <alignment horizontal="center"/>
    </xf>
    <xf numFmtId="0" fontId="6" fillId="0" borderId="3" xfId="6" applyFont="1" applyBorder="1" applyAlignment="1">
      <alignment horizontal="left" vertical="center" wrapText="1"/>
    </xf>
    <xf numFmtId="0" fontId="6" fillId="0" borderId="5" xfId="6" applyFont="1" applyBorder="1" applyAlignment="1">
      <alignment horizontal="left" vertical="center" wrapText="1"/>
    </xf>
    <xf numFmtId="0" fontId="6" fillId="0" borderId="4" xfId="6" applyFont="1" applyBorder="1" applyAlignment="1">
      <alignment horizontal="left" vertical="center" wrapText="1"/>
    </xf>
    <xf numFmtId="164" fontId="6" fillId="0" borderId="3" xfId="6" applyNumberFormat="1" applyFont="1" applyBorder="1" applyAlignment="1">
      <alignment horizontal="center"/>
    </xf>
    <xf numFmtId="164" fontId="6" fillId="0" borderId="4" xfId="6" applyNumberFormat="1" applyFont="1" applyBorder="1" applyAlignment="1">
      <alignment horizontal="center"/>
    </xf>
    <xf numFmtId="165" fontId="6" fillId="0" borderId="3" xfId="0" applyNumberFormat="1" applyFont="1" applyBorder="1" applyAlignment="1">
      <alignment horizontal="center"/>
    </xf>
    <xf numFmtId="165" fontId="6" fillId="0" borderId="4" xfId="0" applyNumberFormat="1" applyFont="1" applyBorder="1" applyAlignment="1">
      <alignment horizontal="center"/>
    </xf>
    <xf numFmtId="0" fontId="7" fillId="0" borderId="3" xfId="6" applyFont="1" applyBorder="1" applyAlignment="1">
      <alignment horizontal="left" vertical="center"/>
    </xf>
    <xf numFmtId="0" fontId="7" fillId="0" borderId="5" xfId="6" applyFont="1" applyBorder="1" applyAlignment="1">
      <alignment horizontal="left" vertical="center"/>
    </xf>
    <xf numFmtId="0" fontId="7" fillId="0" borderId="4" xfId="6" applyFont="1" applyBorder="1" applyAlignment="1">
      <alignment horizontal="left" vertical="center"/>
    </xf>
    <xf numFmtId="164" fontId="7" fillId="0" borderId="3" xfId="6" applyNumberFormat="1" applyFont="1" applyBorder="1" applyAlignment="1">
      <alignment horizontal="center"/>
    </xf>
    <xf numFmtId="164" fontId="7" fillId="0" borderId="4" xfId="6" applyNumberFormat="1" applyFont="1" applyBorder="1" applyAlignment="1">
      <alignment horizontal="center"/>
    </xf>
    <xf numFmtId="0" fontId="6" fillId="0" borderId="3" xfId="6" applyFont="1" applyBorder="1" applyAlignment="1">
      <alignment horizontal="center" vertical="center" textRotation="90" wrapText="1"/>
    </xf>
    <xf numFmtId="0" fontId="57" fillId="0" borderId="5" xfId="6" applyBorder="1" applyAlignment="1">
      <alignment vertical="center"/>
    </xf>
    <xf numFmtId="0" fontId="57" fillId="0" borderId="4" xfId="6" applyBorder="1" applyAlignment="1">
      <alignment vertical="center"/>
    </xf>
    <xf numFmtId="0" fontId="6" fillId="0" borderId="1" xfId="6" applyFont="1" applyBorder="1" applyAlignment="1">
      <alignment horizontal="center"/>
    </xf>
    <xf numFmtId="49" fontId="62" fillId="0" borderId="1" xfId="6" applyNumberFormat="1" applyFont="1" applyBorder="1" applyAlignment="1">
      <alignment horizontal="left" vertical="top" wrapText="1"/>
    </xf>
    <xf numFmtId="49" fontId="62" fillId="0" borderId="3" xfId="6" applyNumberFormat="1" applyFont="1" applyBorder="1" applyAlignment="1">
      <alignment horizontal="left" vertical="top" wrapText="1"/>
    </xf>
    <xf numFmtId="49" fontId="62" fillId="0" borderId="5" xfId="6" applyNumberFormat="1" applyFont="1" applyBorder="1" applyAlignment="1">
      <alignment horizontal="left" vertical="top" wrapText="1"/>
    </xf>
    <xf numFmtId="49" fontId="62" fillId="0" borderId="4" xfId="6" applyNumberFormat="1" applyFont="1" applyBorder="1" applyAlignment="1">
      <alignment horizontal="left" vertical="top" wrapText="1"/>
    </xf>
    <xf numFmtId="0" fontId="6" fillId="2" borderId="1" xfId="6" applyFont="1" applyFill="1" applyBorder="1" applyAlignment="1">
      <alignment horizontal="center" vertical="center" textRotation="90" wrapText="1"/>
    </xf>
    <xf numFmtId="49" fontId="62" fillId="0" borderId="8" xfId="6" applyNumberFormat="1" applyFont="1" applyBorder="1" applyAlignment="1">
      <alignment horizontal="left" vertical="top" wrapText="1"/>
    </xf>
    <xf numFmtId="49" fontId="62" fillId="0" borderId="12" xfId="6" applyNumberFormat="1" applyFont="1" applyBorder="1" applyAlignment="1">
      <alignment horizontal="left" vertical="top" wrapText="1"/>
    </xf>
    <xf numFmtId="49" fontId="62" fillId="0" borderId="9" xfId="6" applyNumberFormat="1" applyFont="1" applyBorder="1" applyAlignment="1">
      <alignment horizontal="left" vertical="top" wrapText="1"/>
    </xf>
    <xf numFmtId="0" fontId="6" fillId="2" borderId="3" xfId="6" applyFont="1" applyFill="1" applyBorder="1" applyAlignment="1">
      <alignment vertical="top" wrapText="1"/>
    </xf>
    <xf numFmtId="0" fontId="6" fillId="2" borderId="5" xfId="6" applyFont="1" applyFill="1" applyBorder="1" applyAlignment="1">
      <alignment vertical="top" wrapText="1"/>
    </xf>
    <xf numFmtId="0" fontId="6" fillId="2" borderId="4" xfId="6" applyFont="1" applyFill="1" applyBorder="1" applyAlignment="1">
      <alignment vertical="top" wrapText="1"/>
    </xf>
    <xf numFmtId="49" fontId="27" fillId="2" borderId="3" xfId="6" applyNumberFormat="1" applyFont="1" applyFill="1" applyBorder="1" applyAlignment="1">
      <alignment vertical="top" wrapText="1"/>
    </xf>
    <xf numFmtId="49" fontId="27" fillId="2" borderId="5" xfId="6" applyNumberFormat="1" applyFont="1" applyFill="1" applyBorder="1" applyAlignment="1">
      <alignment vertical="top" wrapText="1"/>
    </xf>
    <xf numFmtId="49" fontId="27" fillId="2" borderId="4" xfId="6" applyNumberFormat="1" applyFont="1" applyFill="1" applyBorder="1" applyAlignment="1">
      <alignment vertical="top" wrapText="1"/>
    </xf>
    <xf numFmtId="0" fontId="6" fillId="2" borderId="3" xfId="6" applyFont="1" applyFill="1" applyBorder="1" applyAlignment="1">
      <alignment vertical="top"/>
    </xf>
    <xf numFmtId="0" fontId="6" fillId="2" borderId="5" xfId="6" applyFont="1" applyFill="1" applyBorder="1" applyAlignment="1">
      <alignment vertical="top"/>
    </xf>
    <xf numFmtId="0" fontId="6" fillId="2" borderId="4" xfId="6" applyFont="1" applyFill="1" applyBorder="1" applyAlignment="1">
      <alignment vertical="top"/>
    </xf>
    <xf numFmtId="0" fontId="62" fillId="2" borderId="3" xfId="6" applyFont="1" applyFill="1" applyBorder="1" applyAlignment="1">
      <alignment horizontal="justify" vertical="top" wrapText="1"/>
    </xf>
    <xf numFmtId="0" fontId="62" fillId="2" borderId="5" xfId="6" applyFont="1" applyFill="1" applyBorder="1" applyAlignment="1">
      <alignment horizontal="justify" vertical="top" wrapText="1"/>
    </xf>
    <xf numFmtId="0" fontId="62" fillId="2" borderId="4" xfId="6" applyFont="1" applyFill="1" applyBorder="1" applyAlignment="1">
      <alignment horizontal="justify" vertical="top" wrapText="1"/>
    </xf>
    <xf numFmtId="0" fontId="7" fillId="2" borderId="3" xfId="6" applyFont="1" applyFill="1" applyBorder="1" applyAlignment="1">
      <alignment horizontal="left" vertical="center"/>
    </xf>
    <xf numFmtId="0" fontId="7" fillId="2" borderId="5" xfId="6" applyFont="1" applyFill="1" applyBorder="1" applyAlignment="1">
      <alignment horizontal="left" vertical="center"/>
    </xf>
    <xf numFmtId="0" fontId="7" fillId="2" borderId="4" xfId="6" applyFont="1" applyFill="1" applyBorder="1" applyAlignment="1">
      <alignment horizontal="left" vertical="center"/>
    </xf>
    <xf numFmtId="0" fontId="6" fillId="2" borderId="1" xfId="6" applyFont="1" applyFill="1" applyBorder="1" applyAlignment="1">
      <alignment horizontal="center" vertical="center"/>
    </xf>
    <xf numFmtId="0" fontId="6" fillId="2" borderId="6" xfId="6" applyFont="1" applyFill="1" applyBorder="1" applyAlignment="1">
      <alignment horizontal="center" vertical="center"/>
    </xf>
    <xf numFmtId="0" fontId="6" fillId="2" borderId="10" xfId="6" applyFont="1" applyFill="1" applyBorder="1" applyAlignment="1">
      <alignment horizontal="center" vertical="center"/>
    </xf>
    <xf numFmtId="0" fontId="6" fillId="2" borderId="7" xfId="6" applyFont="1" applyFill="1" applyBorder="1" applyAlignment="1">
      <alignment horizontal="center" vertical="center"/>
    </xf>
    <xf numFmtId="0" fontId="6" fillId="2" borderId="8" xfId="6" applyFont="1" applyFill="1" applyBorder="1" applyAlignment="1">
      <alignment horizontal="center" vertical="center"/>
    </xf>
    <xf numFmtId="0" fontId="6" fillId="2" borderId="12" xfId="6" applyFont="1" applyFill="1" applyBorder="1" applyAlignment="1">
      <alignment horizontal="center" vertical="center"/>
    </xf>
    <xf numFmtId="0" fontId="6" fillId="2" borderId="9" xfId="6" applyFont="1" applyFill="1" applyBorder="1" applyAlignment="1">
      <alignment horizontal="center" vertical="center"/>
    </xf>
    <xf numFmtId="0" fontId="6" fillId="2" borderId="1" xfId="6" applyFont="1" applyFill="1" applyBorder="1" applyAlignment="1">
      <alignment horizontal="center" vertical="center" wrapText="1"/>
    </xf>
    <xf numFmtId="0" fontId="6" fillId="0" borderId="1" xfId="6" applyFont="1" applyBorder="1" applyAlignment="1">
      <alignment horizontal="left" vertical="center"/>
    </xf>
    <xf numFmtId="0" fontId="6" fillId="0" borderId="3" xfId="6" applyFont="1" applyBorder="1" applyAlignment="1">
      <alignment horizontal="left" vertical="center"/>
    </xf>
    <xf numFmtId="0" fontId="6" fillId="0" borderId="5" xfId="6" applyFont="1" applyBorder="1" applyAlignment="1">
      <alignment horizontal="left" vertical="center"/>
    </xf>
    <xf numFmtId="0" fontId="6" fillId="0" borderId="4" xfId="6" applyFont="1" applyBorder="1" applyAlignment="1">
      <alignment horizontal="left" vertical="center"/>
    </xf>
    <xf numFmtId="0" fontId="6" fillId="2" borderId="3" xfId="6" applyFont="1" applyFill="1" applyBorder="1" applyAlignment="1">
      <alignment horizontal="left" vertical="center" wrapText="1"/>
    </xf>
    <xf numFmtId="0" fontId="6" fillId="2" borderId="5" xfId="6" applyFont="1" applyFill="1" applyBorder="1" applyAlignment="1">
      <alignment horizontal="left" vertical="center" wrapText="1"/>
    </xf>
    <xf numFmtId="0" fontId="6" fillId="2" borderId="4" xfId="6" applyFont="1" applyFill="1" applyBorder="1" applyAlignment="1">
      <alignment horizontal="left" vertical="center" wrapText="1"/>
    </xf>
    <xf numFmtId="0" fontId="62" fillId="2" borderId="3" xfId="6" applyFont="1" applyFill="1" applyBorder="1" applyAlignment="1">
      <alignment horizontal="left" vertical="top" wrapText="1"/>
    </xf>
    <xf numFmtId="0" fontId="62" fillId="2" borderId="5" xfId="6" applyFont="1" applyFill="1" applyBorder="1" applyAlignment="1">
      <alignment horizontal="left" vertical="top" wrapText="1"/>
    </xf>
    <xf numFmtId="0" fontId="62" fillId="2" borderId="4" xfId="6" applyFont="1" applyFill="1" applyBorder="1" applyAlignment="1">
      <alignment horizontal="left" vertical="top" wrapText="1"/>
    </xf>
    <xf numFmtId="0" fontId="59" fillId="0" borderId="3" xfId="6" applyFont="1" applyBorder="1" applyAlignment="1">
      <alignment horizontal="left" wrapText="1"/>
    </xf>
    <xf numFmtId="0" fontId="61" fillId="0" borderId="4" xfId="6" applyFont="1" applyBorder="1" applyAlignment="1">
      <alignment horizontal="left" wrapText="1"/>
    </xf>
    <xf numFmtId="0" fontId="6" fillId="0" borderId="3" xfId="6" applyFont="1" applyBorder="1" applyAlignment="1">
      <alignment horizontal="center"/>
    </xf>
    <xf numFmtId="0" fontId="57" fillId="0" borderId="4" xfId="6" applyBorder="1"/>
    <xf numFmtId="0" fontId="7" fillId="0" borderId="1" xfId="6" applyFont="1" applyBorder="1" applyAlignment="1">
      <alignment horizontal="left" vertical="center"/>
    </xf>
    <xf numFmtId="0" fontId="6" fillId="0" borderId="1" xfId="6" applyFont="1" applyBorder="1" applyAlignment="1">
      <alignment horizontal="center" vertical="center"/>
    </xf>
    <xf numFmtId="0" fontId="7" fillId="0" borderId="3" xfId="6" applyFont="1" applyBorder="1" applyAlignment="1">
      <alignment horizontal="left" wrapText="1"/>
    </xf>
    <xf numFmtId="0" fontId="7" fillId="0" borderId="4" xfId="6" applyFont="1" applyBorder="1" applyAlignment="1">
      <alignment horizontal="left" wrapText="1"/>
    </xf>
    <xf numFmtId="0" fontId="6" fillId="0" borderId="3" xfId="6" applyFont="1" applyBorder="1"/>
    <xf numFmtId="0" fontId="6" fillId="0" borderId="4" xfId="6" applyFont="1" applyBorder="1"/>
    <xf numFmtId="0" fontId="59" fillId="0" borderId="1" xfId="6" applyFont="1" applyBorder="1" applyAlignment="1">
      <alignment horizontal="left" vertical="center"/>
    </xf>
    <xf numFmtId="0" fontId="59" fillId="0" borderId="1" xfId="6" applyFont="1" applyBorder="1" applyAlignment="1">
      <alignment horizontal="center" vertical="center"/>
    </xf>
    <xf numFmtId="164" fontId="59" fillId="0" borderId="1" xfId="6" applyNumberFormat="1" applyFont="1" applyBorder="1" applyAlignment="1">
      <alignment horizontal="center" vertical="center"/>
    </xf>
    <xf numFmtId="164" fontId="7" fillId="0" borderId="1" xfId="6" applyNumberFormat="1" applyFont="1" applyBorder="1" applyAlignment="1">
      <alignment horizontal="center" vertical="center"/>
    </xf>
    <xf numFmtId="0" fontId="7" fillId="0" borderId="1" xfId="6" applyFont="1" applyBorder="1" applyAlignment="1">
      <alignment horizontal="center" vertical="center"/>
    </xf>
    <xf numFmtId="164" fontId="6" fillId="0" borderId="1" xfId="6" applyNumberFormat="1" applyFont="1" applyBorder="1" applyAlignment="1">
      <alignment horizontal="center" vertical="center"/>
    </xf>
    <xf numFmtId="0" fontId="6" fillId="0" borderId="4" xfId="6" applyFont="1" applyBorder="1" applyAlignment="1">
      <alignment horizontal="center"/>
    </xf>
    <xf numFmtId="0" fontId="9" fillId="0" borderId="1" xfId="6" applyFont="1" applyBorder="1" applyAlignment="1">
      <alignment horizontal="center" vertical="center"/>
    </xf>
    <xf numFmtId="0" fontId="6" fillId="0" borderId="1" xfId="6" applyFont="1" applyBorder="1" applyAlignment="1">
      <alignment horizontal="center" vertical="center" wrapText="1"/>
    </xf>
    <xf numFmtId="0" fontId="6" fillId="0" borderId="1" xfId="6" applyFont="1" applyBorder="1" applyAlignment="1">
      <alignment horizontal="center" vertical="center" textRotation="90"/>
    </xf>
    <xf numFmtId="0" fontId="7" fillId="0" borderId="3" xfId="6" applyFont="1" applyBorder="1" applyAlignment="1">
      <alignment horizontal="left"/>
    </xf>
    <xf numFmtId="0" fontId="6" fillId="0" borderId="5" xfId="6" applyFont="1" applyBorder="1" applyAlignment="1">
      <alignment horizontal="left"/>
    </xf>
    <xf numFmtId="0" fontId="6" fillId="0" borderId="4" xfId="6" applyFont="1" applyBorder="1" applyAlignment="1">
      <alignment horizontal="left"/>
    </xf>
    <xf numFmtId="0" fontId="7" fillId="0" borderId="3" xfId="6" applyFont="1" applyBorder="1" applyAlignment="1">
      <alignment horizontal="left" vertical="center" wrapText="1"/>
    </xf>
    <xf numFmtId="0" fontId="7" fillId="0" borderId="4" xfId="6" applyFont="1" applyBorder="1" applyAlignment="1">
      <alignment horizontal="left" vertical="center" wrapText="1"/>
    </xf>
    <xf numFmtId="0" fontId="7" fillId="0" borderId="1" xfId="6" applyFont="1" applyBorder="1" applyAlignment="1">
      <alignment horizontal="center"/>
    </xf>
    <xf numFmtId="0" fontId="57" fillId="0" borderId="5" xfId="6" applyBorder="1" applyAlignment="1">
      <alignment horizontal="left" vertical="center"/>
    </xf>
    <xf numFmtId="0" fontId="57" fillId="0" borderId="4" xfId="6" applyBorder="1" applyAlignment="1">
      <alignment horizontal="left" vertical="center"/>
    </xf>
    <xf numFmtId="164" fontId="6" fillId="0" borderId="3" xfId="6" applyNumberFormat="1" applyFont="1" applyBorder="1" applyAlignment="1">
      <alignment horizontal="center" vertical="center"/>
    </xf>
    <xf numFmtId="164" fontId="57" fillId="0" borderId="4" xfId="6" applyNumberFormat="1" applyBorder="1" applyAlignment="1">
      <alignment horizontal="center" vertical="center"/>
    </xf>
    <xf numFmtId="164" fontId="7" fillId="0" borderId="3" xfId="6" applyNumberFormat="1" applyFont="1" applyBorder="1" applyAlignment="1">
      <alignment horizontal="center" vertical="center"/>
    </xf>
    <xf numFmtId="164" fontId="7" fillId="0" borderId="4" xfId="6" applyNumberFormat="1" applyFont="1" applyBorder="1" applyAlignment="1">
      <alignment horizontal="center" vertical="center"/>
    </xf>
    <xf numFmtId="0" fontId="6" fillId="0" borderId="0" xfId="6" applyFont="1" applyAlignment="1">
      <alignment horizontal="right" vertical="center"/>
    </xf>
    <xf numFmtId="0" fontId="58" fillId="0" borderId="0" xfId="6" applyFont="1" applyAlignment="1">
      <alignment horizontal="center" vertical="center"/>
    </xf>
    <xf numFmtId="49" fontId="6" fillId="0" borderId="3" xfId="6" applyNumberFormat="1" applyFont="1" applyBorder="1" applyAlignment="1">
      <alignment horizontal="left" vertical="center"/>
    </xf>
    <xf numFmtId="49" fontId="6" fillId="0" borderId="5" xfId="6" applyNumberFormat="1" applyFont="1" applyBorder="1" applyAlignment="1">
      <alignment horizontal="left" vertical="center"/>
    </xf>
    <xf numFmtId="49" fontId="6" fillId="0" borderId="4" xfId="6" applyNumberFormat="1" applyFont="1" applyBorder="1" applyAlignment="1">
      <alignment horizontal="left" vertical="center"/>
    </xf>
    <xf numFmtId="0" fontId="15" fillId="2" borderId="2" xfId="0" applyFont="1" applyFill="1" applyBorder="1" applyAlignment="1">
      <alignment horizontal="center" vertical="center" textRotation="90" wrapText="1"/>
    </xf>
    <xf numFmtId="0" fontId="15" fillId="2" borderId="14" xfId="0" applyFont="1" applyFill="1" applyBorder="1" applyAlignment="1">
      <alignment horizontal="center" vertical="center" textRotation="90" wrapText="1"/>
    </xf>
    <xf numFmtId="2" fontId="13" fillId="2" borderId="3" xfId="0" applyNumberFormat="1" applyFont="1" applyFill="1" applyBorder="1" applyAlignment="1">
      <alignment horizontal="left" vertical="top" wrapText="1"/>
    </xf>
    <xf numFmtId="2" fontId="13" fillId="2" borderId="5" xfId="0" applyNumberFormat="1" applyFont="1" applyFill="1" applyBorder="1" applyAlignment="1">
      <alignment horizontal="left" vertical="top" wrapText="1"/>
    </xf>
    <xf numFmtId="2" fontId="13" fillId="2" borderId="4" xfId="0" applyNumberFormat="1" applyFont="1" applyFill="1" applyBorder="1" applyAlignment="1">
      <alignment horizontal="left" vertical="top" wrapText="1"/>
    </xf>
    <xf numFmtId="0" fontId="13" fillId="0" borderId="10" xfId="0" applyFont="1" applyBorder="1" applyAlignment="1">
      <alignment horizontal="center" vertical="center"/>
    </xf>
    <xf numFmtId="0" fontId="11" fillId="0" borderId="0" xfId="0" applyFont="1" applyAlignment="1">
      <alignment horizontal="center" vertical="center"/>
    </xf>
    <xf numFmtId="0" fontId="13" fillId="0" borderId="1" xfId="0" applyFont="1" applyBorder="1" applyAlignment="1">
      <alignment horizontal="left" vertical="center"/>
    </xf>
    <xf numFmtId="0" fontId="13" fillId="0" borderId="3" xfId="0" applyFont="1" applyBorder="1" applyAlignment="1">
      <alignment horizontal="left" vertical="center"/>
    </xf>
    <xf numFmtId="0" fontId="13" fillId="0" borderId="5"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1" fillId="0" borderId="1" xfId="0" applyFont="1" applyBorder="1" applyAlignment="1">
      <alignment horizontal="left" vertical="center"/>
    </xf>
    <xf numFmtId="164" fontId="11" fillId="0" borderId="3" xfId="0" applyNumberFormat="1" applyFont="1" applyBorder="1" applyAlignment="1">
      <alignment horizontal="center" vertical="center"/>
    </xf>
    <xf numFmtId="164" fontId="11" fillId="0" borderId="4"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12" xfId="0" applyFont="1" applyBorder="1" applyAlignment="1">
      <alignment horizontal="center" vertical="center"/>
    </xf>
    <xf numFmtId="0" fontId="13" fillId="0" borderId="9" xfId="0" applyFont="1"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center"/>
    </xf>
    <xf numFmtId="0" fontId="13" fillId="0" borderId="30" xfId="0" applyFont="1" applyBorder="1" applyAlignment="1">
      <alignment horizontal="left" vertical="center" wrapText="1"/>
    </xf>
    <xf numFmtId="0" fontId="89" fillId="0" borderId="5" xfId="0" applyFont="1" applyBorder="1" applyAlignment="1">
      <alignment horizontal="left" vertical="center" wrapText="1"/>
    </xf>
    <xf numFmtId="0" fontId="89" fillId="0" borderId="4" xfId="0" applyFont="1" applyBorder="1" applyAlignment="1">
      <alignment horizontal="left" vertical="center" wrapText="1"/>
    </xf>
    <xf numFmtId="164" fontId="13" fillId="0" borderId="1" xfId="0" applyNumberFormat="1" applyFont="1" applyBorder="1" applyAlignment="1">
      <alignment horizontal="center" vertical="center"/>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164" fontId="11" fillId="0" borderId="1" xfId="0" applyNumberFormat="1" applyFont="1" applyBorder="1" applyAlignment="1">
      <alignment horizontal="center"/>
    </xf>
    <xf numFmtId="164" fontId="11" fillId="0" borderId="3" xfId="0" applyNumberFormat="1" applyFont="1" applyBorder="1" applyAlignment="1">
      <alignment horizontal="center"/>
    </xf>
    <xf numFmtId="164" fontId="11" fillId="0" borderId="4" xfId="0" applyNumberFormat="1" applyFont="1" applyBorder="1" applyAlignment="1">
      <alignment horizont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164" fontId="13" fillId="0" borderId="1" xfId="0" applyNumberFormat="1" applyFont="1" applyBorder="1" applyAlignment="1">
      <alignment horizontal="center"/>
    </xf>
    <xf numFmtId="0" fontId="11" fillId="0" borderId="3" xfId="0" applyFont="1" applyBorder="1" applyAlignment="1">
      <alignment horizontal="left"/>
    </xf>
    <xf numFmtId="0" fontId="13" fillId="0" borderId="5" xfId="0" applyFont="1" applyBorder="1" applyAlignment="1">
      <alignment horizontal="left"/>
    </xf>
    <xf numFmtId="0" fontId="13" fillId="0" borderId="4" xfId="0" applyFont="1" applyBorder="1" applyAlignment="1">
      <alignment horizontal="left"/>
    </xf>
    <xf numFmtId="0" fontId="13" fillId="0" borderId="1" xfId="0" applyFont="1" applyBorder="1" applyAlignment="1">
      <alignment horizontal="center" vertical="center" wrapText="1"/>
    </xf>
    <xf numFmtId="0" fontId="13" fillId="0" borderId="1" xfId="0" applyFont="1" applyBorder="1" applyAlignment="1">
      <alignment horizontal="center" vertical="center" textRotation="90"/>
    </xf>
    <xf numFmtId="164" fontId="13" fillId="0" borderId="3" xfId="0" applyNumberFormat="1" applyFont="1" applyBorder="1" applyAlignment="1">
      <alignment horizontal="center"/>
    </xf>
    <xf numFmtId="0" fontId="13" fillId="0" borderId="4" xfId="0" applyFont="1" applyBorder="1" applyAlignment="1">
      <alignment horizontal="center"/>
    </xf>
    <xf numFmtId="164" fontId="13" fillId="0" borderId="4" xfId="0" applyNumberFormat="1" applyFont="1" applyBorder="1" applyAlignment="1">
      <alignment horizontal="center"/>
    </xf>
    <xf numFmtId="164" fontId="11" fillId="0" borderId="1" xfId="0" applyNumberFormat="1" applyFont="1" applyBorder="1" applyAlignment="1">
      <alignment horizontal="center" vertical="center"/>
    </xf>
    <xf numFmtId="0" fontId="26" fillId="0" borderId="1" xfId="0" applyFont="1" applyBorder="1" applyAlignment="1">
      <alignment horizontal="left" vertical="center"/>
    </xf>
    <xf numFmtId="0" fontId="26" fillId="0" borderId="1" xfId="0" applyFont="1" applyBorder="1" applyAlignment="1">
      <alignment horizontal="center" vertical="center"/>
    </xf>
    <xf numFmtId="164" fontId="26" fillId="0" borderId="1" xfId="0" applyNumberFormat="1" applyFont="1" applyBorder="1" applyAlignment="1">
      <alignment horizontal="center" vertical="center"/>
    </xf>
    <xf numFmtId="0" fontId="26" fillId="0" borderId="3" xfId="0" applyFont="1" applyBorder="1" applyAlignment="1">
      <alignment horizontal="left" vertical="center"/>
    </xf>
    <xf numFmtId="0" fontId="26" fillId="0" borderId="5" xfId="0" applyFont="1" applyBorder="1" applyAlignment="1">
      <alignment horizontal="left" vertical="center"/>
    </xf>
    <xf numFmtId="0" fontId="26" fillId="0" borderId="4" xfId="0" applyFont="1" applyBorder="1" applyAlignment="1">
      <alignment horizontal="left" vertical="center"/>
    </xf>
    <xf numFmtId="0" fontId="26" fillId="0" borderId="3" xfId="0" applyFont="1" applyBorder="1" applyAlignment="1">
      <alignment horizontal="center" vertical="center"/>
    </xf>
    <xf numFmtId="0" fontId="26" fillId="0" borderId="4" xfId="0" applyFont="1" applyBorder="1" applyAlignment="1">
      <alignment horizontal="center" vertical="center"/>
    </xf>
    <xf numFmtId="164" fontId="26" fillId="0" borderId="3" xfId="0" applyNumberFormat="1" applyFont="1" applyBorder="1" applyAlignment="1">
      <alignment horizontal="center" vertical="center"/>
    </xf>
    <xf numFmtId="164" fontId="26" fillId="0" borderId="4" xfId="0" applyNumberFormat="1" applyFont="1" applyBorder="1" applyAlignment="1">
      <alignment horizontal="center" vertical="center"/>
    </xf>
    <xf numFmtId="0" fontId="26" fillId="0" borderId="5" xfId="0" applyFont="1" applyBorder="1" applyAlignment="1">
      <alignment horizontal="center"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3" xfId="0" applyFont="1" applyBorder="1" applyAlignment="1">
      <alignment horizontal="center"/>
    </xf>
    <xf numFmtId="0" fontId="11" fillId="0" borderId="4" xfId="0" applyFont="1" applyBorder="1" applyAlignment="1">
      <alignment horizontal="center"/>
    </xf>
    <xf numFmtId="0" fontId="13" fillId="2" borderId="1" xfId="0" applyFont="1" applyFill="1" applyBorder="1" applyAlignment="1">
      <alignment horizontal="left" vertical="center"/>
    </xf>
    <xf numFmtId="0" fontId="13" fillId="2" borderId="3" xfId="0" applyFont="1" applyFill="1" applyBorder="1" applyAlignment="1">
      <alignment horizontal="left" vertical="center"/>
    </xf>
    <xf numFmtId="0" fontId="13" fillId="2" borderId="5" xfId="0" applyFont="1" applyFill="1" applyBorder="1" applyAlignment="1">
      <alignment horizontal="left" vertical="center"/>
    </xf>
    <xf numFmtId="0" fontId="13" fillId="2" borderId="4" xfId="0" applyFont="1" applyFill="1" applyBorder="1" applyAlignment="1">
      <alignment horizontal="left" vertical="center"/>
    </xf>
    <xf numFmtId="49" fontId="13" fillId="2" borderId="1" xfId="0" applyNumberFormat="1" applyFont="1" applyFill="1" applyBorder="1" applyAlignment="1">
      <alignment horizontal="center"/>
    </xf>
    <xf numFmtId="0" fontId="13" fillId="2" borderId="1" xfId="0" applyFont="1" applyFill="1" applyBorder="1" applyAlignment="1">
      <alignment horizontal="center"/>
    </xf>
    <xf numFmtId="49" fontId="26" fillId="0" borderId="3" xfId="0" applyNumberFormat="1" applyFont="1" applyBorder="1" applyAlignment="1">
      <alignment horizontal="left" vertical="top" wrapText="1"/>
    </xf>
    <xf numFmtId="49" fontId="26" fillId="0" borderId="4" xfId="0" applyNumberFormat="1" applyFont="1" applyBorder="1" applyAlignment="1">
      <alignment horizontal="left" vertical="top" wrapText="1"/>
    </xf>
    <xf numFmtId="0" fontId="26" fillId="0" borderId="3" xfId="0" applyFont="1" applyBorder="1" applyAlignment="1">
      <alignment horizontal="left" vertical="top" wrapText="1"/>
    </xf>
    <xf numFmtId="0" fontId="26" fillId="0" borderId="4" xfId="0" applyFont="1" applyBorder="1" applyAlignment="1">
      <alignment horizontal="left" vertical="top" wrapText="1"/>
    </xf>
    <xf numFmtId="0" fontId="11" fillId="2" borderId="6" xfId="0" applyFont="1" applyFill="1" applyBorder="1" applyAlignment="1">
      <alignment horizontal="left" vertical="center"/>
    </xf>
    <xf numFmtId="0" fontId="11" fillId="2" borderId="10" xfId="0" applyFont="1" applyFill="1" applyBorder="1" applyAlignment="1">
      <alignment horizontal="left" vertical="center"/>
    </xf>
    <xf numFmtId="0" fontId="11" fillId="2" borderId="7" xfId="0" applyFont="1" applyFill="1" applyBorder="1" applyAlignment="1">
      <alignment horizontal="left" vertical="center"/>
    </xf>
    <xf numFmtId="0" fontId="13" fillId="2" borderId="1" xfId="0" applyFont="1" applyFill="1" applyBorder="1" applyAlignment="1">
      <alignment horizontal="left" vertical="center" wrapText="1"/>
    </xf>
    <xf numFmtId="164" fontId="19" fillId="0" borderId="1" xfId="0" applyNumberFormat="1" applyFont="1" applyBorder="1" applyAlignment="1">
      <alignment horizontal="center" vertical="center"/>
    </xf>
    <xf numFmtId="0" fontId="13" fillId="0" borderId="5" xfId="0" applyFont="1" applyBorder="1" applyAlignment="1">
      <alignment horizontal="center" vertical="center"/>
    </xf>
    <xf numFmtId="0" fontId="11" fillId="0" borderId="5" xfId="0" applyFont="1" applyBorder="1" applyAlignment="1">
      <alignment horizontal="left" vertical="center" wrapText="1"/>
    </xf>
    <xf numFmtId="0" fontId="13" fillId="0" borderId="6" xfId="0" applyFont="1" applyBorder="1" applyAlignment="1">
      <alignment horizontal="left" wrapText="1"/>
    </xf>
    <xf numFmtId="0" fontId="13" fillId="0" borderId="10" xfId="0" applyFont="1" applyBorder="1" applyAlignment="1">
      <alignment horizontal="left" wrapText="1"/>
    </xf>
    <xf numFmtId="0" fontId="13" fillId="0" borderId="8" xfId="0" applyFont="1" applyBorder="1" applyAlignment="1">
      <alignment horizontal="center"/>
    </xf>
    <xf numFmtId="0" fontId="13" fillId="0" borderId="12" xfId="0" applyFont="1" applyBorder="1" applyAlignment="1">
      <alignment horizontal="center"/>
    </xf>
    <xf numFmtId="0" fontId="13" fillId="0" borderId="11" xfId="0" applyFont="1" applyBorder="1" applyAlignment="1">
      <alignment horizontal="left" vertical="center" wrapText="1"/>
    </xf>
    <xf numFmtId="0" fontId="13" fillId="0" borderId="0" xfId="0" applyFont="1" applyAlignment="1">
      <alignment horizontal="left" vertical="center" wrapText="1"/>
    </xf>
    <xf numFmtId="0" fontId="13" fillId="0" borderId="1" xfId="0" applyFont="1" applyBorder="1" applyAlignment="1">
      <alignment horizontal="center" textRotation="90" wrapText="1"/>
    </xf>
    <xf numFmtId="0" fontId="13" fillId="0" borderId="11" xfId="0" applyFont="1" applyBorder="1" applyAlignment="1">
      <alignment horizontal="left" vertical="center"/>
    </xf>
    <xf numFmtId="0" fontId="13" fillId="0" borderId="0" xfId="0" applyFont="1" applyAlignment="1">
      <alignment horizontal="left" vertical="center"/>
    </xf>
    <xf numFmtId="0" fontId="13" fillId="0" borderId="13" xfId="0" applyFont="1" applyBorder="1" applyAlignment="1">
      <alignment horizontal="left" vertical="center"/>
    </xf>
    <xf numFmtId="0" fontId="13" fillId="0" borderId="8" xfId="0" applyFont="1" applyBorder="1" applyAlignment="1">
      <alignment horizontal="left" vertical="center"/>
    </xf>
    <xf numFmtId="0" fontId="13" fillId="0" borderId="12" xfId="0" applyFont="1" applyBorder="1" applyAlignment="1">
      <alignment horizontal="left" vertical="center"/>
    </xf>
    <xf numFmtId="0" fontId="13" fillId="0" borderId="9" xfId="0" applyFont="1" applyBorder="1" applyAlignment="1">
      <alignment horizontal="left" vertical="center"/>
    </xf>
    <xf numFmtId="0" fontId="13" fillId="0" borderId="6" xfId="0" applyFont="1" applyBorder="1" applyAlignment="1">
      <alignment horizontal="left" vertical="center"/>
    </xf>
    <xf numFmtId="0" fontId="13" fillId="0" borderId="10" xfId="0" applyFont="1" applyBorder="1" applyAlignment="1">
      <alignment horizontal="left" vertical="center"/>
    </xf>
    <xf numFmtId="0" fontId="13" fillId="0" borderId="7" xfId="0" applyFont="1" applyBorder="1" applyAlignment="1">
      <alignment horizontal="left" vertical="center"/>
    </xf>
    <xf numFmtId="0" fontId="13" fillId="0" borderId="31" xfId="0" applyFont="1" applyBorder="1" applyAlignment="1">
      <alignment vertical="center" wrapText="1"/>
    </xf>
    <xf numFmtId="0" fontId="13" fillId="0" borderId="27" xfId="0" applyFont="1" applyBorder="1" applyAlignment="1">
      <alignment vertical="center" wrapText="1"/>
    </xf>
    <xf numFmtId="0" fontId="13" fillId="0" borderId="28" xfId="0" applyFont="1" applyBorder="1" applyAlignment="1">
      <alignment vertical="center" wrapText="1"/>
    </xf>
    <xf numFmtId="0" fontId="13" fillId="0" borderId="30" xfId="0" applyFont="1" applyBorder="1" applyAlignment="1">
      <alignment vertical="center" wrapText="1"/>
    </xf>
    <xf numFmtId="0" fontId="13" fillId="0" borderId="5" xfId="0" applyFont="1" applyBorder="1" applyAlignment="1">
      <alignment vertical="center" wrapText="1"/>
    </xf>
    <xf numFmtId="0" fontId="13" fillId="0" borderId="4" xfId="0" applyFont="1" applyBorder="1" applyAlignment="1">
      <alignment vertical="center" wrapText="1"/>
    </xf>
    <xf numFmtId="0" fontId="13" fillId="0" borderId="3" xfId="0" applyFont="1" applyBorder="1" applyAlignment="1">
      <alignment vertical="top" wrapText="1"/>
    </xf>
    <xf numFmtId="0" fontId="13" fillId="0" borderId="5" xfId="0" applyFont="1" applyBorder="1" applyAlignment="1">
      <alignment vertical="top" wrapText="1"/>
    </xf>
    <xf numFmtId="0" fontId="13" fillId="0" borderId="4" xfId="0" applyFont="1" applyBorder="1" applyAlignment="1">
      <alignment vertical="top" wrapText="1"/>
    </xf>
    <xf numFmtId="0" fontId="11" fillId="2" borderId="3" xfId="0" applyFont="1" applyFill="1" applyBorder="1" applyAlignment="1">
      <alignment vertical="center" wrapText="1"/>
    </xf>
    <xf numFmtId="0" fontId="11" fillId="2" borderId="5" xfId="0" applyFont="1" applyFill="1" applyBorder="1" applyAlignment="1">
      <alignment vertical="center" wrapText="1"/>
    </xf>
    <xf numFmtId="0" fontId="11" fillId="2" borderId="4" xfId="0" applyFont="1" applyFill="1" applyBorder="1" applyAlignment="1">
      <alignment vertical="center" wrapText="1"/>
    </xf>
    <xf numFmtId="0" fontId="11" fillId="0" borderId="8" xfId="0" applyFont="1" applyBorder="1" applyAlignment="1">
      <alignment horizontal="left" vertical="center"/>
    </xf>
    <xf numFmtId="0" fontId="11" fillId="0" borderId="12" xfId="0" applyFont="1" applyBorder="1" applyAlignment="1">
      <alignment horizontal="left" vertical="center"/>
    </xf>
    <xf numFmtId="0" fontId="11" fillId="0" borderId="9" xfId="0" applyFont="1" applyBorder="1" applyAlignment="1">
      <alignment horizontal="left" vertical="center"/>
    </xf>
    <xf numFmtId="2" fontId="13" fillId="2" borderId="1" xfId="0" applyNumberFormat="1" applyFont="1" applyFill="1" applyBorder="1" applyAlignment="1">
      <alignment horizontal="left" vertical="top" wrapText="1"/>
    </xf>
    <xf numFmtId="2" fontId="13" fillId="2" borderId="1" xfId="0" applyNumberFormat="1" applyFont="1" applyFill="1" applyBorder="1" applyAlignment="1">
      <alignment vertical="top" wrapText="1"/>
    </xf>
    <xf numFmtId="2" fontId="37" fillId="2" borderId="3" xfId="0" applyNumberFormat="1" applyFont="1" applyFill="1" applyBorder="1" applyAlignment="1">
      <alignment horizontal="left" vertical="top" wrapText="1"/>
    </xf>
    <xf numFmtId="2" fontId="37" fillId="2" borderId="5" xfId="0" applyNumberFormat="1" applyFont="1" applyFill="1" applyBorder="1" applyAlignment="1">
      <alignment horizontal="left" vertical="top" wrapText="1"/>
    </xf>
    <xf numFmtId="2" fontId="37" fillId="2" borderId="4" xfId="0" applyNumberFormat="1" applyFont="1" applyFill="1" applyBorder="1" applyAlignment="1">
      <alignment horizontal="left" vertical="top" wrapText="1"/>
    </xf>
    <xf numFmtId="0" fontId="15" fillId="2" borderId="15" xfId="0" applyFont="1" applyFill="1" applyBorder="1" applyAlignment="1">
      <alignment horizontal="center" vertical="center" textRotation="90" wrapText="1"/>
    </xf>
    <xf numFmtId="0" fontId="13" fillId="2" borderId="1" xfId="0" applyFont="1" applyFill="1" applyBorder="1" applyAlignment="1">
      <alignment horizontal="left" vertical="top" wrapText="1"/>
    </xf>
    <xf numFmtId="0" fontId="27" fillId="2" borderId="1" xfId="0" applyFont="1" applyFill="1" applyBorder="1" applyAlignment="1">
      <alignment horizontal="justify" vertical="top" wrapText="1"/>
    </xf>
    <xf numFmtId="0" fontId="27" fillId="2" borderId="1" xfId="0" applyFont="1" applyFill="1" applyBorder="1" applyAlignment="1">
      <alignment horizontal="justify" vertical="top"/>
    </xf>
    <xf numFmtId="0" fontId="6" fillId="0" borderId="8" xfId="6" applyFont="1" applyBorder="1" applyAlignment="1">
      <alignment horizontal="left" vertical="center"/>
    </xf>
    <xf numFmtId="0" fontId="6" fillId="0" borderId="12" xfId="6" applyFont="1" applyBorder="1" applyAlignment="1">
      <alignment horizontal="left" vertical="center"/>
    </xf>
    <xf numFmtId="0" fontId="6" fillId="0" borderId="9" xfId="6" applyFont="1" applyBorder="1" applyAlignment="1">
      <alignment horizontal="left" vertical="center"/>
    </xf>
    <xf numFmtId="0" fontId="6" fillId="0" borderId="11" xfId="6" applyFont="1" applyBorder="1" applyAlignment="1">
      <alignment horizontal="left" vertical="center" wrapText="1"/>
    </xf>
    <xf numFmtId="0" fontId="6" fillId="0" borderId="0" xfId="6" applyFont="1" applyAlignment="1">
      <alignment horizontal="left" vertical="center" wrapText="1"/>
    </xf>
    <xf numFmtId="0" fontId="6" fillId="0" borderId="5" xfId="6" applyFont="1" applyBorder="1" applyAlignment="1">
      <alignment horizontal="center"/>
    </xf>
    <xf numFmtId="0" fontId="6" fillId="0" borderId="6" xfId="6" applyFont="1" applyBorder="1" applyAlignment="1">
      <alignment horizontal="left" vertical="center"/>
    </xf>
    <xf numFmtId="0" fontId="6" fillId="0" borderId="10" xfId="6" applyFont="1" applyBorder="1" applyAlignment="1">
      <alignment horizontal="left" vertical="center"/>
    </xf>
    <xf numFmtId="0" fontId="6" fillId="0" borderId="7" xfId="6" applyFont="1" applyBorder="1" applyAlignment="1">
      <alignment horizontal="left" vertical="center"/>
    </xf>
    <xf numFmtId="0" fontId="6" fillId="0" borderId="11" xfId="6" applyFont="1" applyBorder="1" applyAlignment="1">
      <alignment horizontal="left" vertical="center"/>
    </xf>
    <xf numFmtId="0" fontId="6" fillId="0" borderId="0" xfId="6" applyFont="1" applyAlignment="1">
      <alignment horizontal="left" vertical="center"/>
    </xf>
    <xf numFmtId="0" fontId="6" fillId="0" borderId="13" xfId="6" applyFont="1" applyBorder="1" applyAlignment="1">
      <alignment horizontal="left" vertical="center"/>
    </xf>
    <xf numFmtId="0" fontId="6" fillId="0" borderId="1" xfId="6" applyFont="1" applyBorder="1" applyAlignment="1">
      <alignment horizontal="center" textRotation="90" wrapText="1"/>
    </xf>
    <xf numFmtId="0" fontId="6" fillId="0" borderId="1" xfId="6" applyFont="1" applyBorder="1" applyAlignment="1">
      <alignment horizontal="left" vertical="center" wrapText="1"/>
    </xf>
    <xf numFmtId="164" fontId="6" fillId="0" borderId="2" xfId="6" applyNumberFormat="1" applyFont="1" applyBorder="1" applyAlignment="1">
      <alignment horizontal="center" vertical="center"/>
    </xf>
    <xf numFmtId="0" fontId="15" fillId="0" borderId="3" xfId="6" applyFont="1" applyBorder="1" applyAlignment="1">
      <alignment horizontal="left" vertical="center" wrapText="1"/>
    </xf>
    <xf numFmtId="0" fontId="15" fillId="0" borderId="5" xfId="6" applyFont="1" applyBorder="1" applyAlignment="1">
      <alignment horizontal="left" vertical="center" wrapText="1"/>
    </xf>
    <xf numFmtId="0" fontId="15" fillId="0" borderId="4" xfId="6" applyFont="1" applyBorder="1" applyAlignment="1">
      <alignment horizontal="left" vertical="center" wrapText="1"/>
    </xf>
    <xf numFmtId="164" fontId="9" fillId="0" borderId="1" xfId="6" applyNumberFormat="1" applyFont="1" applyBorder="1" applyAlignment="1">
      <alignment horizontal="center" vertical="center"/>
    </xf>
    <xf numFmtId="0" fontId="7" fillId="0" borderId="1" xfId="6" applyFont="1" applyBorder="1" applyAlignment="1">
      <alignment horizontal="left" vertical="center" wrapText="1"/>
    </xf>
    <xf numFmtId="164" fontId="6" fillId="0" borderId="4" xfId="6" applyNumberFormat="1" applyFont="1" applyBorder="1" applyAlignment="1">
      <alignment horizontal="center" vertical="center"/>
    </xf>
    <xf numFmtId="0" fontId="14" fillId="0" borderId="1" xfId="6" applyFont="1" applyBorder="1" applyAlignment="1">
      <alignment horizontal="left" vertical="center" wrapText="1"/>
    </xf>
    <xf numFmtId="164" fontId="65" fillId="0" borderId="3" xfId="6" applyNumberFormat="1" applyFont="1" applyBorder="1" applyAlignment="1">
      <alignment horizontal="center" vertical="center"/>
    </xf>
    <xf numFmtId="164" fontId="65" fillId="0" borderId="4" xfId="6" applyNumberFormat="1" applyFont="1" applyBorder="1" applyAlignment="1">
      <alignment horizontal="center" vertical="center"/>
    </xf>
    <xf numFmtId="0" fontId="62" fillId="2" borderId="1" xfId="6" applyFont="1" applyFill="1" applyBorder="1" applyAlignment="1">
      <alignment vertical="top"/>
    </xf>
    <xf numFmtId="0" fontId="62" fillId="2" borderId="3" xfId="6" applyFont="1" applyFill="1" applyBorder="1" applyAlignment="1">
      <alignment vertical="top"/>
    </xf>
    <xf numFmtId="0" fontId="62" fillId="2" borderId="5" xfId="6" applyFont="1" applyFill="1" applyBorder="1" applyAlignment="1">
      <alignment vertical="top"/>
    </xf>
    <xf numFmtId="0" fontId="62" fillId="2" borderId="4" xfId="6" applyFont="1" applyFill="1" applyBorder="1" applyAlignment="1">
      <alignment vertical="top"/>
    </xf>
    <xf numFmtId="0" fontId="62" fillId="2" borderId="3" xfId="6" applyFont="1" applyFill="1" applyBorder="1" applyAlignment="1">
      <alignment vertical="top" wrapText="1"/>
    </xf>
    <xf numFmtId="0" fontId="62" fillId="2" borderId="5" xfId="6" applyFont="1" applyFill="1" applyBorder="1" applyAlignment="1">
      <alignment vertical="top" wrapText="1"/>
    </xf>
    <xf numFmtId="0" fontId="62" fillId="2" borderId="4" xfId="6" applyFont="1" applyFill="1" applyBorder="1" applyAlignment="1">
      <alignment vertical="top" wrapText="1"/>
    </xf>
    <xf numFmtId="0" fontId="6" fillId="2" borderId="2" xfId="6" applyFont="1" applyFill="1" applyBorder="1" applyAlignment="1">
      <alignment horizontal="center" vertical="center" textRotation="90" wrapText="1"/>
    </xf>
    <xf numFmtId="0" fontId="6" fillId="2" borderId="15" xfId="6" applyFont="1" applyFill="1" applyBorder="1" applyAlignment="1">
      <alignment horizontal="center" vertical="center" textRotation="90" wrapText="1"/>
    </xf>
    <xf numFmtId="0" fontId="6" fillId="2" borderId="14" xfId="6" applyFont="1" applyFill="1" applyBorder="1" applyAlignment="1">
      <alignment horizontal="center" vertical="center" textRotation="90" wrapText="1"/>
    </xf>
    <xf numFmtId="0" fontId="62" fillId="2" borderId="1" xfId="6" applyFont="1" applyFill="1" applyBorder="1" applyAlignment="1">
      <alignment vertical="top" wrapText="1"/>
    </xf>
    <xf numFmtId="0" fontId="7" fillId="2" borderId="1" xfId="6" applyFont="1" applyFill="1" applyBorder="1" applyAlignment="1">
      <alignment horizontal="left" vertical="center"/>
    </xf>
    <xf numFmtId="0" fontId="6" fillId="2" borderId="11" xfId="6" applyFont="1" applyFill="1" applyBorder="1" applyAlignment="1">
      <alignment horizontal="center" vertical="center"/>
    </xf>
    <xf numFmtId="0" fontId="6" fillId="2" borderId="0" xfId="6" applyFont="1" applyFill="1" applyAlignment="1">
      <alignment horizontal="center" vertical="center"/>
    </xf>
    <xf numFmtId="0" fontId="6" fillId="2" borderId="3" xfId="6" applyFont="1" applyFill="1" applyBorder="1" applyAlignment="1">
      <alignment horizontal="left" vertical="top"/>
    </xf>
    <xf numFmtId="0" fontId="6" fillId="2" borderId="5" xfId="6" applyFont="1" applyFill="1" applyBorder="1" applyAlignment="1">
      <alignment horizontal="left" vertical="top"/>
    </xf>
    <xf numFmtId="0" fontId="6" fillId="2" borderId="4" xfId="6" applyFont="1" applyFill="1" applyBorder="1" applyAlignment="1">
      <alignment horizontal="left" vertical="top"/>
    </xf>
    <xf numFmtId="0" fontId="62" fillId="2" borderId="5" xfId="6" applyFont="1" applyFill="1" applyBorder="1" applyAlignment="1">
      <alignment horizontal="left" vertical="top"/>
    </xf>
    <xf numFmtId="0" fontId="62" fillId="2" borderId="4" xfId="6" applyFont="1" applyFill="1" applyBorder="1" applyAlignment="1">
      <alignment horizontal="left" vertical="top"/>
    </xf>
    <xf numFmtId="0" fontId="6" fillId="2" borderId="3" xfId="6" applyFont="1" applyFill="1" applyBorder="1" applyAlignment="1">
      <alignment horizontal="left" vertical="center"/>
    </xf>
    <xf numFmtId="0" fontId="6" fillId="2" borderId="4" xfId="6" applyFont="1" applyFill="1" applyBorder="1" applyAlignment="1">
      <alignment horizontal="left" vertical="center"/>
    </xf>
    <xf numFmtId="0" fontId="6" fillId="2" borderId="5" xfId="6" applyFont="1" applyFill="1" applyBorder="1" applyAlignment="1">
      <alignment horizontal="left" vertical="center"/>
    </xf>
    <xf numFmtId="0" fontId="6" fillId="2" borderId="3" xfId="6" applyFont="1" applyFill="1" applyBorder="1" applyAlignment="1">
      <alignment horizontal="center"/>
    </xf>
    <xf numFmtId="0" fontId="6" fillId="2" borderId="4" xfId="6" applyFont="1" applyFill="1" applyBorder="1" applyAlignment="1">
      <alignment horizontal="center"/>
    </xf>
    <xf numFmtId="49" fontId="6" fillId="2" borderId="3" xfId="6" applyNumberFormat="1" applyFont="1" applyFill="1" applyBorder="1" applyAlignment="1">
      <alignment horizontal="center"/>
    </xf>
    <xf numFmtId="49" fontId="6" fillId="2" borderId="4" xfId="6" applyNumberFormat="1" applyFont="1" applyFill="1" applyBorder="1" applyAlignment="1">
      <alignment horizontal="center"/>
    </xf>
    <xf numFmtId="0" fontId="7" fillId="0" borderId="6" xfId="6" applyFont="1" applyBorder="1" applyAlignment="1">
      <alignment horizontal="left" vertical="center"/>
    </xf>
    <xf numFmtId="0" fontId="7" fillId="0" borderId="10" xfId="6" applyFont="1" applyBorder="1" applyAlignment="1">
      <alignment horizontal="left" vertical="center"/>
    </xf>
    <xf numFmtId="0" fontId="7" fillId="0" borderId="7" xfId="6" applyFont="1" applyBorder="1" applyAlignment="1">
      <alignment horizontal="left" vertical="center"/>
    </xf>
    <xf numFmtId="0" fontId="7" fillId="0" borderId="3" xfId="6" applyFont="1" applyBorder="1" applyAlignment="1">
      <alignment horizontal="center"/>
    </xf>
    <xf numFmtId="0" fontId="7" fillId="0" borderId="4" xfId="6" applyFont="1" applyBorder="1" applyAlignment="1">
      <alignment horizontal="center"/>
    </xf>
    <xf numFmtId="0" fontId="9" fillId="0" borderId="1" xfId="6" applyFont="1" applyBorder="1" applyAlignment="1">
      <alignment horizontal="center"/>
    </xf>
    <xf numFmtId="164" fontId="7" fillId="0" borderId="5" xfId="6" applyNumberFormat="1" applyFont="1" applyBorder="1" applyAlignment="1">
      <alignment horizontal="center" vertical="center"/>
    </xf>
    <xf numFmtId="0" fontId="6" fillId="0" borderId="10" xfId="6" applyFont="1" applyBorder="1" applyAlignment="1">
      <alignment horizontal="right" vertical="center"/>
    </xf>
    <xf numFmtId="0" fontId="1" fillId="0" borderId="1" xfId="6" applyFont="1" applyBorder="1" applyAlignment="1">
      <alignment horizontal="center" vertical="center"/>
    </xf>
    <xf numFmtId="164" fontId="1" fillId="0" borderId="1" xfId="6" applyNumberFormat="1" applyFont="1" applyBorder="1" applyAlignment="1">
      <alignment horizontal="center" vertical="center"/>
    </xf>
    <xf numFmtId="0" fontId="1" fillId="0" borderId="1" xfId="6" applyFont="1" applyBorder="1" applyAlignment="1">
      <alignment horizontal="center" textRotation="90" wrapText="1"/>
    </xf>
    <xf numFmtId="0" fontId="3" fillId="0" borderId="1" xfId="6" applyFont="1" applyBorder="1" applyAlignment="1">
      <alignment horizontal="center" vertical="center"/>
    </xf>
    <xf numFmtId="164" fontId="3" fillId="0" borderId="1" xfId="6" applyNumberFormat="1" applyFont="1" applyBorder="1" applyAlignment="1">
      <alignment horizontal="center" vertical="center"/>
    </xf>
    <xf numFmtId="164" fontId="3" fillId="0" borderId="3" xfId="6" applyNumberFormat="1" applyFont="1" applyBorder="1" applyAlignment="1">
      <alignment horizontal="center" vertical="center"/>
    </xf>
    <xf numFmtId="164" fontId="3" fillId="0" borderId="4" xfId="6" applyNumberFormat="1" applyFont="1" applyBorder="1" applyAlignment="1">
      <alignment horizontal="center" vertical="center"/>
    </xf>
    <xf numFmtId="0" fontId="1" fillId="0" borderId="3" xfId="6" applyFont="1" applyBorder="1" applyAlignment="1">
      <alignment horizontal="center" vertical="center"/>
    </xf>
    <xf numFmtId="0" fontId="1" fillId="0" borderId="4" xfId="6" applyFont="1" applyBorder="1" applyAlignment="1">
      <alignment horizontal="center" vertical="center"/>
    </xf>
    <xf numFmtId="0" fontId="6" fillId="2" borderId="6" xfId="6" applyFont="1" applyFill="1" applyBorder="1" applyAlignment="1">
      <alignment horizontal="left" vertical="center" wrapText="1"/>
    </xf>
    <xf numFmtId="0" fontId="6" fillId="2" borderId="10" xfId="6" applyFont="1" applyFill="1" applyBorder="1" applyAlignment="1">
      <alignment horizontal="left" vertical="center" wrapText="1"/>
    </xf>
    <xf numFmtId="0" fontId="6" fillId="2" borderId="7" xfId="6" applyFont="1" applyFill="1" applyBorder="1" applyAlignment="1">
      <alignment horizontal="left" vertical="center" wrapText="1"/>
    </xf>
    <xf numFmtId="0" fontId="6" fillId="2" borderId="3" xfId="6" applyFont="1" applyFill="1" applyBorder="1" applyAlignment="1">
      <alignment horizontal="center" vertical="center" textRotation="90" wrapText="1"/>
    </xf>
    <xf numFmtId="0" fontId="6" fillId="2" borderId="5" xfId="6" applyFont="1" applyFill="1" applyBorder="1" applyAlignment="1">
      <alignment horizontal="center" vertical="center" textRotation="90" wrapText="1"/>
    </xf>
    <xf numFmtId="0" fontId="6" fillId="2" borderId="4" xfId="6" applyFont="1" applyFill="1" applyBorder="1" applyAlignment="1">
      <alignment horizontal="center" vertical="center" textRotation="90" wrapText="1"/>
    </xf>
    <xf numFmtId="0" fontId="17" fillId="0" borderId="1" xfId="6" applyFont="1" applyBorder="1" applyAlignment="1">
      <alignment horizontal="center" vertical="center"/>
    </xf>
    <xf numFmtId="0" fontId="17" fillId="0" borderId="1" xfId="6" applyFont="1" applyBorder="1" applyAlignment="1">
      <alignment horizontal="center"/>
    </xf>
    <xf numFmtId="0" fontId="62" fillId="2" borderId="1" xfId="6" applyFont="1" applyFill="1" applyBorder="1" applyAlignment="1">
      <alignment horizontal="left" vertical="top" wrapText="1"/>
    </xf>
    <xf numFmtId="0" fontId="62" fillId="2" borderId="1" xfId="6" applyFont="1" applyFill="1" applyBorder="1" applyAlignment="1">
      <alignment horizontal="left" vertical="center"/>
    </xf>
    <xf numFmtId="0" fontId="18" fillId="2" borderId="1" xfId="6" applyFont="1" applyFill="1" applyBorder="1" applyAlignment="1">
      <alignment horizontal="left" vertical="center"/>
    </xf>
    <xf numFmtId="0" fontId="13" fillId="2" borderId="1" xfId="6" applyFont="1" applyFill="1" applyBorder="1" applyAlignment="1">
      <alignment horizontal="left" vertical="center"/>
    </xf>
    <xf numFmtId="0" fontId="13" fillId="2" borderId="1" xfId="6" applyFont="1" applyFill="1" applyBorder="1" applyAlignment="1">
      <alignment horizontal="center" vertical="center"/>
    </xf>
    <xf numFmtId="0" fontId="13" fillId="2" borderId="1" xfId="6" applyFont="1" applyFill="1" applyBorder="1" applyAlignment="1">
      <alignment horizontal="center" vertical="center" wrapText="1"/>
    </xf>
    <xf numFmtId="0" fontId="1" fillId="2" borderId="3" xfId="6" applyFont="1" applyFill="1" applyBorder="1" applyAlignment="1">
      <alignment horizontal="center"/>
    </xf>
    <xf numFmtId="0" fontId="1" fillId="2" borderId="5" xfId="6" applyFont="1" applyFill="1" applyBorder="1" applyAlignment="1">
      <alignment horizontal="center"/>
    </xf>
    <xf numFmtId="0" fontId="1" fillId="2" borderId="4" xfId="6" applyFont="1" applyFill="1" applyBorder="1" applyAlignment="1">
      <alignment horizontal="center"/>
    </xf>
    <xf numFmtId="0" fontId="1" fillId="2" borderId="1" xfId="6" applyFont="1" applyFill="1" applyBorder="1" applyAlignment="1">
      <alignment horizontal="left" vertical="center" wrapText="1"/>
    </xf>
    <xf numFmtId="0" fontId="62" fillId="2" borderId="1" xfId="6" applyFont="1" applyFill="1" applyBorder="1" applyAlignment="1">
      <alignment horizontal="left" vertical="top"/>
    </xf>
    <xf numFmtId="0" fontId="6" fillId="2" borderId="1" xfId="6" applyFont="1" applyFill="1" applyBorder="1" applyAlignment="1">
      <alignment horizontal="left" vertical="top" wrapText="1"/>
    </xf>
    <xf numFmtId="0" fontId="1" fillId="2" borderId="1" xfId="6" applyFont="1" applyFill="1" applyBorder="1" applyAlignment="1">
      <alignment horizontal="left" vertical="center"/>
    </xf>
    <xf numFmtId="0" fontId="1" fillId="2" borderId="1" xfId="6" applyFont="1" applyFill="1" applyBorder="1" applyAlignment="1">
      <alignment horizontal="center"/>
    </xf>
    <xf numFmtId="49" fontId="1" fillId="2" borderId="1" xfId="6" applyNumberFormat="1" applyFont="1" applyFill="1" applyBorder="1" applyAlignment="1">
      <alignment horizontal="center"/>
    </xf>
    <xf numFmtId="0" fontId="1" fillId="0" borderId="3" xfId="6" applyFont="1" applyBorder="1" applyAlignment="1">
      <alignment horizontal="left" vertical="center" wrapText="1"/>
    </xf>
    <xf numFmtId="0" fontId="1" fillId="0" borderId="4" xfId="6" applyFont="1" applyBorder="1" applyAlignment="1">
      <alignment horizontal="left" vertical="center" wrapText="1"/>
    </xf>
    <xf numFmtId="0" fontId="1" fillId="0" borderId="3" xfId="6" applyFont="1" applyBorder="1" applyAlignment="1">
      <alignment horizontal="center"/>
    </xf>
    <xf numFmtId="0" fontId="1" fillId="0" borderId="4" xfId="6" applyFont="1" applyBorder="1" applyAlignment="1">
      <alignment horizontal="center"/>
    </xf>
    <xf numFmtId="0" fontId="3" fillId="2" borderId="1" xfId="6" applyFont="1" applyFill="1" applyBorder="1" applyAlignment="1">
      <alignment horizontal="left" vertical="center"/>
    </xf>
    <xf numFmtId="0" fontId="3" fillId="0" borderId="1" xfId="6" applyFont="1" applyBorder="1" applyAlignment="1">
      <alignment horizontal="left" vertical="center"/>
    </xf>
    <xf numFmtId="0" fontId="1" fillId="0" borderId="6" xfId="6" applyFont="1" applyBorder="1" applyAlignment="1">
      <alignment horizontal="center" vertical="center"/>
    </xf>
    <xf numFmtId="0" fontId="1" fillId="0" borderId="7" xfId="6" applyFont="1" applyBorder="1" applyAlignment="1">
      <alignment horizontal="center" vertical="center"/>
    </xf>
    <xf numFmtId="0" fontId="1" fillId="0" borderId="8" xfId="6" applyFont="1" applyBorder="1" applyAlignment="1">
      <alignment horizontal="center" vertical="center"/>
    </xf>
    <xf numFmtId="0" fontId="1" fillId="0" borderId="9" xfId="6" applyFont="1" applyBorder="1" applyAlignment="1">
      <alignment horizontal="center" vertical="center"/>
    </xf>
    <xf numFmtId="0" fontId="3" fillId="0" borderId="3" xfId="6" applyFont="1" applyBorder="1" applyAlignment="1">
      <alignment horizontal="left" vertical="center"/>
    </xf>
    <xf numFmtId="0" fontId="3" fillId="0" borderId="4" xfId="6" applyFont="1" applyBorder="1" applyAlignment="1">
      <alignment horizontal="left" vertical="center"/>
    </xf>
    <xf numFmtId="0" fontId="3" fillId="0" borderId="3" xfId="6" applyFont="1" applyBorder="1" applyAlignment="1">
      <alignment horizontal="center"/>
    </xf>
    <xf numFmtId="0" fontId="3" fillId="0" borderId="4" xfId="6" applyFont="1" applyBorder="1" applyAlignment="1">
      <alignment horizontal="center"/>
    </xf>
    <xf numFmtId="0" fontId="2" fillId="0" borderId="1" xfId="6" applyFont="1" applyBorder="1" applyAlignment="1">
      <alignment horizontal="left" vertical="center"/>
    </xf>
    <xf numFmtId="0" fontId="2" fillId="0" borderId="1" xfId="6" applyFont="1" applyBorder="1" applyAlignment="1">
      <alignment horizontal="center" vertical="center"/>
    </xf>
    <xf numFmtId="164" fontId="2" fillId="0" borderId="1" xfId="6" applyNumberFormat="1" applyFont="1" applyBorder="1" applyAlignment="1">
      <alignment horizontal="center" vertical="center"/>
    </xf>
    <xf numFmtId="0" fontId="1" fillId="0" borderId="1" xfId="6" applyFont="1" applyBorder="1" applyAlignment="1">
      <alignment horizontal="left" vertical="center"/>
    </xf>
    <xf numFmtId="164" fontId="4" fillId="0" borderId="3" xfId="6" applyNumberFormat="1" applyFont="1" applyBorder="1" applyAlignment="1">
      <alignment horizontal="center" vertical="center"/>
    </xf>
    <xf numFmtId="0" fontId="4" fillId="0" borderId="4" xfId="6" applyFont="1" applyBorder="1" applyAlignment="1">
      <alignment horizontal="center" vertical="center"/>
    </xf>
    <xf numFmtId="0" fontId="2" fillId="0" borderId="3" xfId="6" applyFont="1" applyBorder="1" applyAlignment="1">
      <alignment horizontal="left" vertical="center"/>
    </xf>
    <xf numFmtId="0" fontId="2" fillId="0" borderId="5" xfId="6" applyFont="1" applyBorder="1" applyAlignment="1">
      <alignment horizontal="left" vertical="center"/>
    </xf>
    <xf numFmtId="0" fontId="2" fillId="0" borderId="4" xfId="6" applyFont="1" applyBorder="1" applyAlignment="1">
      <alignment horizontal="left" vertical="center"/>
    </xf>
    <xf numFmtId="0" fontId="2" fillId="0" borderId="3" xfId="6" applyFont="1" applyBorder="1" applyAlignment="1">
      <alignment horizontal="center" vertical="center"/>
    </xf>
    <xf numFmtId="0" fontId="2" fillId="0" borderId="4" xfId="6" applyFont="1" applyBorder="1" applyAlignment="1">
      <alignment horizontal="center" vertical="center"/>
    </xf>
    <xf numFmtId="0" fontId="2" fillId="0" borderId="5" xfId="6" applyFont="1" applyBorder="1" applyAlignment="1">
      <alignment horizontal="center" vertical="center"/>
    </xf>
    <xf numFmtId="164" fontId="1" fillId="0" borderId="3" xfId="6" applyNumberFormat="1" applyFont="1" applyBorder="1" applyAlignment="1">
      <alignment horizontal="center"/>
    </xf>
    <xf numFmtId="164" fontId="1" fillId="0" borderId="4" xfId="6" applyNumberFormat="1" applyFont="1" applyBorder="1" applyAlignment="1">
      <alignment horizontal="center"/>
    </xf>
    <xf numFmtId="0" fontId="3" fillId="0" borderId="3" xfId="6" applyFont="1" applyBorder="1" applyAlignment="1">
      <alignment horizontal="left"/>
    </xf>
    <xf numFmtId="0" fontId="1" fillId="0" borderId="5" xfId="6" applyFont="1" applyBorder="1" applyAlignment="1">
      <alignment horizontal="left"/>
    </xf>
    <xf numFmtId="0" fontId="1" fillId="0" borderId="4" xfId="6" applyFont="1" applyBorder="1" applyAlignment="1">
      <alignment horizontal="left"/>
    </xf>
    <xf numFmtId="0" fontId="1" fillId="0" borderId="1" xfId="6" applyFont="1" applyBorder="1" applyAlignment="1">
      <alignment horizontal="center" vertical="center" wrapText="1"/>
    </xf>
    <xf numFmtId="0" fontId="1" fillId="0" borderId="1" xfId="6" applyFont="1" applyBorder="1" applyAlignment="1">
      <alignment horizontal="center" vertical="center" textRotation="90"/>
    </xf>
    <xf numFmtId="164" fontId="1" fillId="0" borderId="1" xfId="6" applyNumberFormat="1" applyFont="1" applyBorder="1" applyAlignment="1">
      <alignment horizontal="center"/>
    </xf>
    <xf numFmtId="0" fontId="1" fillId="0" borderId="1" xfId="6" applyFont="1" applyBorder="1" applyAlignment="1">
      <alignment horizontal="center"/>
    </xf>
    <xf numFmtId="0" fontId="3" fillId="0" borderId="3" xfId="6" applyFont="1" applyBorder="1" applyAlignment="1">
      <alignment horizontal="left" vertical="center" wrapText="1"/>
    </xf>
    <xf numFmtId="0" fontId="3" fillId="0" borderId="4" xfId="6" applyFont="1" applyBorder="1" applyAlignment="1">
      <alignment horizontal="left" vertical="center" wrapText="1"/>
    </xf>
    <xf numFmtId="164" fontId="3" fillId="0" borderId="1" xfId="6" applyNumberFormat="1" applyFont="1" applyBorder="1" applyAlignment="1">
      <alignment horizontal="center"/>
    </xf>
    <xf numFmtId="0" fontId="1" fillId="0" borderId="3" xfId="6" applyFont="1" applyBorder="1" applyAlignment="1">
      <alignment horizontal="left" vertical="center"/>
    </xf>
    <xf numFmtId="0" fontId="1" fillId="0" borderId="5" xfId="6" applyFont="1" applyBorder="1" applyAlignment="1">
      <alignment horizontal="left" vertical="center"/>
    </xf>
    <xf numFmtId="0" fontId="1" fillId="0" borderId="4" xfId="6" applyFont="1" applyBorder="1" applyAlignment="1">
      <alignment horizontal="left" vertical="center"/>
    </xf>
    <xf numFmtId="0" fontId="1" fillId="0" borderId="10" xfId="6" applyFont="1" applyBorder="1" applyAlignment="1">
      <alignment horizontal="center" vertical="center"/>
    </xf>
    <xf numFmtId="0" fontId="1" fillId="0" borderId="12" xfId="6" applyFont="1" applyBorder="1" applyAlignment="1">
      <alignment horizontal="center" vertical="center"/>
    </xf>
    <xf numFmtId="0" fontId="1" fillId="0" borderId="0" xfId="6" applyFont="1" applyAlignment="1">
      <alignment horizontal="right" vertical="center"/>
    </xf>
    <xf numFmtId="0" fontId="16" fillId="0" borderId="0" xfId="6" applyFont="1" applyAlignment="1">
      <alignment horizontal="center" vertical="center"/>
    </xf>
    <xf numFmtId="0" fontId="1" fillId="0" borderId="3" xfId="6" applyFont="1" applyBorder="1" applyAlignment="1">
      <alignment vertical="center"/>
    </xf>
    <xf numFmtId="0" fontId="1" fillId="0" borderId="5" xfId="6" applyFont="1" applyBorder="1" applyAlignment="1">
      <alignment vertical="center"/>
    </xf>
    <xf numFmtId="0" fontId="1" fillId="0" borderId="4" xfId="6" applyFont="1" applyBorder="1" applyAlignment="1">
      <alignment vertical="center"/>
    </xf>
    <xf numFmtId="0" fontId="1" fillId="0" borderId="1" xfId="6" applyFont="1" applyBorder="1" applyAlignment="1">
      <alignment vertical="center"/>
    </xf>
    <xf numFmtId="0" fontId="32" fillId="0" borderId="0" xfId="0" applyFont="1" applyAlignment="1">
      <alignment horizontal="center" vertical="center"/>
    </xf>
    <xf numFmtId="0" fontId="18" fillId="0" borderId="0" xfId="0" applyFont="1" applyAlignment="1">
      <alignment horizontal="center" vertical="center"/>
    </xf>
    <xf numFmtId="0" fontId="32" fillId="0" borderId="1" xfId="0" applyFont="1" applyBorder="1" applyAlignment="1">
      <alignment horizontal="left" vertical="center"/>
    </xf>
    <xf numFmtId="0" fontId="32" fillId="0" borderId="3" xfId="0" applyFont="1" applyBorder="1" applyAlignment="1">
      <alignment vertical="center"/>
    </xf>
    <xf numFmtId="0" fontId="32" fillId="0" borderId="5" xfId="0" applyFont="1" applyBorder="1" applyAlignment="1">
      <alignment vertical="center"/>
    </xf>
    <xf numFmtId="0" fontId="32" fillId="0" borderId="4" xfId="0" applyFont="1" applyBorder="1" applyAlignment="1">
      <alignment vertical="center"/>
    </xf>
    <xf numFmtId="0" fontId="32" fillId="0" borderId="1" xfId="0" applyFont="1" applyBorder="1" applyAlignment="1">
      <alignment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0" fontId="18" fillId="0" borderId="1" xfId="0" applyFont="1" applyBorder="1" applyAlignment="1">
      <alignment horizontal="left" vertical="center"/>
    </xf>
    <xf numFmtId="164" fontId="18" fillId="0" borderId="3" xfId="0" applyNumberFormat="1" applyFont="1" applyBorder="1" applyAlignment="1">
      <alignment horizontal="center" vertical="center"/>
    </xf>
    <xf numFmtId="164" fontId="18" fillId="0" borderId="4" xfId="0" applyNumberFormat="1" applyFont="1" applyBorder="1" applyAlignment="1">
      <alignment horizontal="center" vertical="center"/>
    </xf>
    <xf numFmtId="0" fontId="32" fillId="0" borderId="3" xfId="0" applyFont="1" applyBorder="1" applyAlignment="1">
      <alignment horizontal="left" vertical="center"/>
    </xf>
    <xf numFmtId="0" fontId="32" fillId="0" borderId="5" xfId="0" applyFont="1" applyBorder="1" applyAlignment="1">
      <alignment horizontal="left" vertical="center"/>
    </xf>
    <xf numFmtId="0" fontId="32" fillId="0" borderId="4" xfId="0" applyFont="1" applyBorder="1" applyAlignment="1">
      <alignment horizontal="left" vertical="center"/>
    </xf>
    <xf numFmtId="0" fontId="32" fillId="0" borderId="6" xfId="0" applyFont="1" applyBorder="1" applyAlignment="1">
      <alignment horizontal="center" vertical="center"/>
    </xf>
    <xf numFmtId="0" fontId="32" fillId="0" borderId="10"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12" xfId="0" applyFont="1" applyBorder="1" applyAlignment="1">
      <alignment horizontal="center" vertical="center"/>
    </xf>
    <xf numFmtId="0" fontId="32" fillId="0" borderId="9" xfId="0" applyFont="1" applyBorder="1" applyAlignment="1">
      <alignment horizontal="center" vertical="center"/>
    </xf>
    <xf numFmtId="0" fontId="32" fillId="0" borderId="1" xfId="0" applyFont="1" applyBorder="1" applyAlignment="1">
      <alignment horizontal="center" vertical="center"/>
    </xf>
    <xf numFmtId="0" fontId="32" fillId="0" borderId="1" xfId="0" applyFont="1" applyBorder="1" applyAlignment="1">
      <alignment horizontal="center"/>
    </xf>
    <xf numFmtId="164" fontId="32" fillId="0" borderId="1" xfId="0" applyNumberFormat="1" applyFont="1" applyBorder="1" applyAlignment="1">
      <alignment horizontal="center" vertical="center"/>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164" fontId="18" fillId="0" borderId="1" xfId="0" applyNumberFormat="1" applyFont="1" applyBorder="1" applyAlignment="1">
      <alignment horizontal="center"/>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164" fontId="32" fillId="0" borderId="1" xfId="0" applyNumberFormat="1" applyFont="1" applyBorder="1" applyAlignment="1">
      <alignment horizontal="center"/>
    </xf>
    <xf numFmtId="164" fontId="32" fillId="0" borderId="3" xfId="0" applyNumberFormat="1" applyFont="1" applyBorder="1" applyAlignment="1">
      <alignment horizontal="center"/>
    </xf>
    <xf numFmtId="164" fontId="32" fillId="0" borderId="4" xfId="0" applyNumberFormat="1" applyFont="1" applyBorder="1" applyAlignment="1">
      <alignment horizontal="center"/>
    </xf>
    <xf numFmtId="0" fontId="32" fillId="0" borderId="3" xfId="0" applyFont="1" applyBorder="1" applyAlignment="1">
      <alignment horizontal="center"/>
    </xf>
    <xf numFmtId="0" fontId="32" fillId="0" borderId="4" xfId="0" applyFont="1" applyBorder="1" applyAlignment="1">
      <alignment horizontal="center"/>
    </xf>
    <xf numFmtId="0" fontId="18" fillId="0" borderId="3" xfId="0" applyFont="1" applyBorder="1" applyAlignment="1">
      <alignment horizontal="left"/>
    </xf>
    <xf numFmtId="0" fontId="32" fillId="0" borderId="5" xfId="0" applyFont="1" applyBorder="1" applyAlignment="1">
      <alignment horizontal="left"/>
    </xf>
    <xf numFmtId="0" fontId="32" fillId="0" borderId="4" xfId="0" applyFont="1" applyBorder="1" applyAlignment="1">
      <alignment horizontal="left"/>
    </xf>
    <xf numFmtId="0" fontId="32" fillId="0" borderId="1" xfId="0" applyFont="1" applyBorder="1" applyAlignment="1">
      <alignment horizontal="center" vertical="center" wrapText="1"/>
    </xf>
    <xf numFmtId="0" fontId="32" fillId="0" borderId="1" xfId="0" applyFont="1" applyBorder="1" applyAlignment="1">
      <alignment horizontal="center" vertical="center" textRotation="90"/>
    </xf>
    <xf numFmtId="0" fontId="33" fillId="0" borderId="3" xfId="0" applyFont="1" applyBorder="1" applyAlignment="1">
      <alignment horizontal="left" vertical="center"/>
    </xf>
    <xf numFmtId="0" fontId="33" fillId="0" borderId="5" xfId="0" applyFont="1" applyBorder="1" applyAlignment="1">
      <alignment horizontal="left" vertical="center"/>
    </xf>
    <xf numFmtId="0" fontId="33" fillId="0" borderId="4" xfId="0" applyFont="1" applyBorder="1" applyAlignment="1">
      <alignment horizontal="left" vertical="center"/>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17" fillId="2" borderId="15" xfId="0" applyFont="1" applyFill="1" applyBorder="1" applyAlignment="1">
      <alignment horizontal="left" vertical="center"/>
    </xf>
    <xf numFmtId="0" fontId="17" fillId="2" borderId="49" xfId="0" applyFont="1" applyFill="1" applyBorder="1" applyAlignment="1">
      <alignment horizontal="left" vertical="center"/>
    </xf>
    <xf numFmtId="0" fontId="17" fillId="2" borderId="50" xfId="0" applyFont="1" applyFill="1" applyBorder="1" applyAlignment="1">
      <alignment horizontal="left" vertical="center"/>
    </xf>
    <xf numFmtId="0" fontId="33" fillId="0" borderId="1" xfId="0" applyFont="1" applyBorder="1" applyAlignment="1">
      <alignment horizontal="left" vertical="center"/>
    </xf>
    <xf numFmtId="0" fontId="33" fillId="0" borderId="1" xfId="0" applyFont="1" applyBorder="1" applyAlignment="1">
      <alignment horizontal="center" vertical="center"/>
    </xf>
    <xf numFmtId="164" fontId="33" fillId="0" borderId="1" xfId="0" applyNumberFormat="1" applyFont="1" applyBorder="1" applyAlignment="1">
      <alignment horizontal="center"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3" xfId="0" applyFont="1" applyBorder="1" applyAlignment="1">
      <alignment horizontal="center"/>
    </xf>
    <xf numFmtId="0" fontId="18" fillId="0" borderId="4" xfId="0" applyFont="1" applyBorder="1" applyAlignment="1">
      <alignment horizontal="center"/>
    </xf>
    <xf numFmtId="0" fontId="32" fillId="2" borderId="3" xfId="0" applyFont="1" applyFill="1" applyBorder="1" applyAlignment="1">
      <alignment horizontal="left" vertical="center"/>
    </xf>
    <xf numFmtId="0" fontId="32" fillId="2" borderId="5" xfId="0" applyFont="1" applyFill="1" applyBorder="1" applyAlignment="1">
      <alignment horizontal="left" vertical="center"/>
    </xf>
    <xf numFmtId="0" fontId="32" fillId="2" borderId="4" xfId="0" applyFont="1" applyFill="1" applyBorder="1" applyAlignment="1">
      <alignment horizontal="left" vertical="center"/>
    </xf>
    <xf numFmtId="0" fontId="32" fillId="2" borderId="1" xfId="0" applyFont="1" applyFill="1" applyBorder="1" applyAlignment="1">
      <alignment horizontal="center"/>
    </xf>
    <xf numFmtId="0" fontId="32" fillId="2" borderId="1" xfId="0" applyFont="1" applyFill="1" applyBorder="1" applyAlignment="1">
      <alignment horizontal="left" vertical="center"/>
    </xf>
    <xf numFmtId="49" fontId="32" fillId="2" borderId="1" xfId="0" applyNumberFormat="1" applyFont="1" applyFill="1" applyBorder="1" applyAlignment="1">
      <alignment horizontal="center"/>
    </xf>
    <xf numFmtId="0" fontId="17" fillId="2" borderId="20"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41" xfId="0" applyFont="1" applyFill="1" applyBorder="1" applyAlignment="1">
      <alignment horizontal="center" vertical="center"/>
    </xf>
    <xf numFmtId="0" fontId="17" fillId="2" borderId="33" xfId="0" applyFont="1" applyFill="1" applyBorder="1" applyAlignment="1">
      <alignment horizontal="center" vertical="center"/>
    </xf>
    <xf numFmtId="0" fontId="17" fillId="2" borderId="11" xfId="0" applyFont="1" applyFill="1" applyBorder="1" applyAlignment="1">
      <alignment horizontal="center" vertical="center"/>
    </xf>
    <xf numFmtId="0" fontId="17" fillId="2" borderId="0" xfId="0" applyFont="1" applyFill="1" applyAlignment="1">
      <alignment horizontal="center" vertical="center"/>
    </xf>
    <xf numFmtId="0" fontId="17" fillId="2" borderId="20"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41" fillId="2" borderId="1" xfId="0" applyFont="1" applyFill="1" applyBorder="1" applyAlignment="1">
      <alignment vertical="center" wrapText="1"/>
    </xf>
    <xf numFmtId="0" fontId="32" fillId="2" borderId="1" xfId="0" applyFont="1" applyFill="1" applyBorder="1" applyAlignment="1">
      <alignment horizontal="center" vertical="center"/>
    </xf>
    <xf numFmtId="0" fontId="32" fillId="0" borderId="5" xfId="0" applyFont="1" applyBorder="1" applyAlignment="1">
      <alignment horizontal="center"/>
    </xf>
    <xf numFmtId="0" fontId="32" fillId="2" borderId="1" xfId="0" applyFont="1" applyFill="1" applyBorder="1" applyAlignment="1">
      <alignment horizontal="left" vertical="center" wrapText="1"/>
    </xf>
    <xf numFmtId="0" fontId="25" fillId="2" borderId="30" xfId="0" applyFont="1" applyFill="1" applyBorder="1" applyAlignment="1">
      <alignment horizontal="left" vertical="top"/>
    </xf>
    <xf numFmtId="0" fontId="25" fillId="2" borderId="5" xfId="0" applyFont="1" applyFill="1" applyBorder="1" applyAlignment="1">
      <alignment horizontal="left" vertical="top"/>
    </xf>
    <xf numFmtId="0" fontId="25" fillId="2" borderId="4" xfId="0" applyFont="1" applyFill="1" applyBorder="1" applyAlignment="1">
      <alignment horizontal="left" vertical="top"/>
    </xf>
    <xf numFmtId="0" fontId="28" fillId="2" borderId="1" xfId="0" applyFont="1" applyFill="1" applyBorder="1" applyAlignment="1">
      <alignment horizontal="left" vertical="top" wrapText="1"/>
    </xf>
    <xf numFmtId="0" fontId="25" fillId="2" borderId="30" xfId="0" applyFont="1" applyFill="1" applyBorder="1" applyAlignment="1">
      <alignment vertical="top" wrapText="1"/>
    </xf>
    <xf numFmtId="0" fontId="25" fillId="2" borderId="5" xfId="0" applyFont="1" applyFill="1" applyBorder="1" applyAlignment="1">
      <alignment vertical="top" wrapText="1"/>
    </xf>
    <xf numFmtId="0" fontId="25" fillId="2" borderId="4" xfId="0" applyFont="1" applyFill="1" applyBorder="1" applyAlignment="1">
      <alignment vertical="top" wrapText="1"/>
    </xf>
    <xf numFmtId="0" fontId="25" fillId="2" borderId="31"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18" fillId="2" borderId="10" xfId="0" applyFont="1" applyFill="1" applyBorder="1" applyAlignment="1">
      <alignment horizontal="left" vertical="center"/>
    </xf>
    <xf numFmtId="0" fontId="18" fillId="2" borderId="7" xfId="0" applyFont="1" applyFill="1" applyBorder="1" applyAlignment="1">
      <alignment horizontal="left" vertical="center"/>
    </xf>
    <xf numFmtId="164" fontId="34" fillId="0" borderId="3" xfId="0" applyNumberFormat="1" applyFont="1" applyBorder="1" applyAlignment="1">
      <alignment horizontal="center" vertical="center"/>
    </xf>
    <xf numFmtId="0" fontId="34" fillId="0" borderId="4" xfId="0" applyFont="1" applyBorder="1" applyAlignment="1">
      <alignment horizontal="center" vertical="center"/>
    </xf>
    <xf numFmtId="0" fontId="17" fillId="2" borderId="43" xfId="0" applyFont="1" applyFill="1" applyBorder="1" applyAlignment="1">
      <alignment horizontal="center" vertical="center" textRotation="90" wrapText="1"/>
    </xf>
    <xf numFmtId="0" fontId="17" fillId="2" borderId="50" xfId="0" applyFont="1" applyFill="1" applyBorder="1" applyAlignment="1">
      <alignment horizontal="center" vertical="center" textRotation="90" wrapText="1"/>
    </xf>
    <xf numFmtId="0" fontId="41" fillId="2" borderId="1" xfId="3" applyFont="1" applyFill="1" applyBorder="1" applyAlignment="1">
      <alignment horizontal="left" vertical="center" wrapText="1"/>
    </xf>
    <xf numFmtId="0" fontId="17" fillId="2" borderId="51" xfId="0" applyFont="1" applyFill="1" applyBorder="1" applyAlignment="1">
      <alignment horizontal="center" vertical="center" textRotation="90" wrapText="1"/>
    </xf>
    <xf numFmtId="0" fontId="17" fillId="2" borderId="52" xfId="0" applyFont="1" applyFill="1" applyBorder="1" applyAlignment="1">
      <alignment horizontal="center" vertical="center" textRotation="90" wrapText="1"/>
    </xf>
    <xf numFmtId="0" fontId="41" fillId="2" borderId="1" xfId="3" applyFont="1" applyFill="1" applyBorder="1" applyAlignment="1">
      <alignment vertical="center" wrapText="1"/>
    </xf>
    <xf numFmtId="0" fontId="37" fillId="2" borderId="1" xfId="0" applyFont="1" applyFill="1" applyBorder="1" applyAlignment="1">
      <alignment vertical="center" wrapText="1"/>
    </xf>
    <xf numFmtId="0" fontId="18" fillId="2" borderId="3" xfId="0" applyFont="1" applyFill="1" applyBorder="1" applyAlignment="1">
      <alignment horizontal="left" vertical="center"/>
    </xf>
    <xf numFmtId="0" fontId="18" fillId="2" borderId="5" xfId="0" applyFont="1" applyFill="1" applyBorder="1" applyAlignment="1">
      <alignment horizontal="left" vertical="center"/>
    </xf>
    <xf numFmtId="0" fontId="18" fillId="2" borderId="4" xfId="0" applyFont="1" applyFill="1" applyBorder="1" applyAlignment="1">
      <alignment horizontal="left" vertical="center"/>
    </xf>
    <xf numFmtId="0" fontId="32" fillId="2" borderId="6"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7"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3" xfId="0" applyFont="1" applyFill="1" applyBorder="1" applyAlignment="1">
      <alignment horizontal="center" vertical="center"/>
    </xf>
    <xf numFmtId="0" fontId="32" fillId="2" borderId="4" xfId="0" applyFont="1" applyFill="1" applyBorder="1" applyAlignment="1">
      <alignment horizontal="center" vertical="center"/>
    </xf>
    <xf numFmtId="0" fontId="18" fillId="2" borderId="3" xfId="0" applyFont="1" applyFill="1" applyBorder="1" applyAlignment="1">
      <alignment vertical="center" wrapText="1"/>
    </xf>
    <xf numFmtId="0" fontId="18" fillId="2" borderId="5" xfId="0" applyFont="1" applyFill="1" applyBorder="1" applyAlignment="1">
      <alignment vertical="center" wrapText="1"/>
    </xf>
    <xf numFmtId="0" fontId="18" fillId="2" borderId="4" xfId="0" applyFont="1" applyFill="1" applyBorder="1" applyAlignment="1">
      <alignment vertical="center" wrapText="1"/>
    </xf>
    <xf numFmtId="164" fontId="18" fillId="2" borderId="3" xfId="0" applyNumberFormat="1" applyFont="1" applyFill="1" applyBorder="1" applyAlignment="1">
      <alignment horizontal="center" vertical="center"/>
    </xf>
    <xf numFmtId="164" fontId="18" fillId="2" borderId="4" xfId="0" applyNumberFormat="1" applyFont="1" applyFill="1" applyBorder="1" applyAlignment="1">
      <alignment horizontal="center" vertical="center"/>
    </xf>
    <xf numFmtId="0" fontId="13" fillId="2" borderId="3" xfId="0" applyFont="1" applyFill="1" applyBorder="1" applyAlignment="1">
      <alignment vertical="center" wrapText="1"/>
    </xf>
    <xf numFmtId="0" fontId="13" fillId="2" borderId="5" xfId="0" applyFont="1" applyFill="1" applyBorder="1" applyAlignment="1">
      <alignment vertical="center" wrapText="1"/>
    </xf>
    <xf numFmtId="0" fontId="13" fillId="2" borderId="4" xfId="0" applyFont="1" applyFill="1" applyBorder="1" applyAlignment="1">
      <alignment vertical="center" wrapText="1"/>
    </xf>
    <xf numFmtId="164" fontId="32" fillId="2" borderId="1" xfId="0" applyNumberFormat="1" applyFont="1" applyFill="1" applyBorder="1" applyAlignment="1">
      <alignment horizontal="center" vertical="center"/>
    </xf>
    <xf numFmtId="0" fontId="32" fillId="0" borderId="6" xfId="0" applyFont="1" applyBorder="1" applyAlignment="1">
      <alignment horizontal="left" vertical="center"/>
    </xf>
    <xf numFmtId="0" fontId="32" fillId="0" borderId="10" xfId="0" applyFont="1" applyBorder="1" applyAlignment="1">
      <alignment horizontal="left" vertical="center"/>
    </xf>
    <xf numFmtId="0" fontId="32" fillId="0" borderId="7" xfId="0" applyFont="1" applyBorder="1" applyAlignment="1">
      <alignment horizontal="left" vertical="center"/>
    </xf>
    <xf numFmtId="0" fontId="32" fillId="0" borderId="11" xfId="0" applyFont="1" applyBorder="1" applyAlignment="1">
      <alignment horizontal="left" vertical="center"/>
    </xf>
    <xf numFmtId="0" fontId="32" fillId="0" borderId="0" xfId="0" applyFont="1" applyAlignment="1">
      <alignment horizontal="left" vertical="center"/>
    </xf>
    <xf numFmtId="0" fontId="32" fillId="0" borderId="13" xfId="0" applyFont="1" applyBorder="1" applyAlignment="1">
      <alignment horizontal="left" vertical="center"/>
    </xf>
    <xf numFmtId="0" fontId="32" fillId="0" borderId="8" xfId="0" applyFont="1" applyBorder="1" applyAlignment="1">
      <alignment horizontal="left" vertical="center"/>
    </xf>
    <xf numFmtId="0" fontId="32" fillId="0" borderId="12" xfId="0" applyFont="1" applyBorder="1" applyAlignment="1">
      <alignment horizontal="left" vertical="center"/>
    </xf>
    <xf numFmtId="0" fontId="32" fillId="0" borderId="9" xfId="0" applyFont="1" applyBorder="1" applyAlignment="1">
      <alignment horizontal="left" vertical="center"/>
    </xf>
    <xf numFmtId="0" fontId="32" fillId="0" borderId="0" xfId="0" applyFont="1" applyAlignment="1">
      <alignment horizontal="left" vertical="center" wrapText="1"/>
    </xf>
    <xf numFmtId="0" fontId="18" fillId="2" borderId="1" xfId="0" applyFont="1" applyFill="1" applyBorder="1" applyAlignment="1">
      <alignment horizontal="left" vertical="center"/>
    </xf>
    <xf numFmtId="0" fontId="32" fillId="2" borderId="1" xfId="0" applyFont="1" applyFill="1" applyBorder="1" applyAlignment="1">
      <alignment horizontal="center" textRotation="90" wrapText="1"/>
    </xf>
    <xf numFmtId="0" fontId="32" fillId="0" borderId="5" xfId="0" applyFont="1" applyBorder="1" applyAlignment="1">
      <alignment horizontal="center" vertical="center"/>
    </xf>
    <xf numFmtId="0" fontId="18" fillId="0" borderId="5" xfId="0" applyFont="1" applyBorder="1" applyAlignment="1">
      <alignment horizontal="left" vertical="center" wrapText="1"/>
    </xf>
    <xf numFmtId="164" fontId="62" fillId="0" borderId="3" xfId="0" applyNumberFormat="1" applyFont="1" applyBorder="1" applyAlignment="1">
      <alignment horizontal="center"/>
    </xf>
    <xf numFmtId="164" fontId="62" fillId="0" borderId="4" xfId="0" applyNumberFormat="1" applyFont="1" applyBorder="1" applyAlignment="1">
      <alignment horizontal="center"/>
    </xf>
    <xf numFmtId="0" fontId="62" fillId="0" borderId="3" xfId="0" applyFont="1" applyBorder="1" applyAlignment="1">
      <alignment horizontal="left" vertical="center" wrapText="1"/>
    </xf>
    <xf numFmtId="0" fontId="62" fillId="0" borderId="5" xfId="0" applyFont="1" applyBorder="1" applyAlignment="1">
      <alignment horizontal="left" vertical="center" wrapText="1"/>
    </xf>
    <xf numFmtId="0" fontId="62" fillId="0" borderId="4" xfId="0" applyFont="1" applyBorder="1" applyAlignment="1">
      <alignment horizontal="left" vertical="center" wrapText="1"/>
    </xf>
    <xf numFmtId="164" fontId="89" fillId="0" borderId="4" xfId="0" applyNumberFormat="1" applyFont="1" applyBorder="1" applyAlignment="1">
      <alignment horizontal="center"/>
    </xf>
    <xf numFmtId="0" fontId="12" fillId="0" borderId="3" xfId="0" applyFont="1" applyBorder="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left" vertical="center" wrapText="1"/>
    </xf>
    <xf numFmtId="164" fontId="12" fillId="0" borderId="3" xfId="0" applyNumberFormat="1" applyFont="1" applyBorder="1" applyAlignment="1">
      <alignment horizontal="center"/>
    </xf>
    <xf numFmtId="164" fontId="12" fillId="0" borderId="4" xfId="0" applyNumberFormat="1" applyFont="1" applyBorder="1" applyAlignment="1">
      <alignment horizontal="center"/>
    </xf>
    <xf numFmtId="0" fontId="89" fillId="0" borderId="4" xfId="0" applyFont="1" applyBorder="1" applyAlignment="1">
      <alignment horizont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3" fillId="0" borderId="3" xfId="0" applyFont="1" applyBorder="1" applyAlignment="1">
      <alignment horizontal="left" vertical="center"/>
    </xf>
    <xf numFmtId="0" fontId="3" fillId="0" borderId="5" xfId="0" applyFont="1" applyBorder="1" applyAlignment="1">
      <alignment horizontal="left" vertical="center"/>
    </xf>
    <xf numFmtId="0" fontId="3" fillId="0" borderId="4" xfId="0" applyFont="1" applyBorder="1" applyAlignment="1">
      <alignment horizontal="left" vertical="center"/>
    </xf>
    <xf numFmtId="164" fontId="3" fillId="0" borderId="3" xfId="0" applyNumberFormat="1" applyFont="1" applyBorder="1" applyAlignment="1">
      <alignment horizontal="center" vertical="center"/>
    </xf>
    <xf numFmtId="0" fontId="3" fillId="0" borderId="4" xfId="0" applyFont="1" applyBorder="1" applyAlignment="1">
      <alignment horizontal="center" vertical="center"/>
    </xf>
    <xf numFmtId="0" fontId="62" fillId="0" borderId="3" xfId="0" applyFont="1" applyBorder="1" applyAlignment="1">
      <alignment vertical="center" wrapText="1"/>
    </xf>
    <xf numFmtId="0" fontId="62" fillId="0" borderId="5" xfId="0" applyFont="1" applyBorder="1" applyAlignment="1">
      <alignment vertical="center" wrapText="1"/>
    </xf>
    <xf numFmtId="0" fontId="62" fillId="0" borderId="4" xfId="0" applyFont="1" applyBorder="1" applyAlignment="1">
      <alignment vertical="center" wrapText="1"/>
    </xf>
    <xf numFmtId="0" fontId="102" fillId="0" borderId="5" xfId="0" applyFont="1" applyBorder="1" applyAlignment="1">
      <alignment horizontal="left" vertical="center" wrapText="1"/>
    </xf>
    <xf numFmtId="0" fontId="102" fillId="0" borderId="4" xfId="0" applyFont="1" applyBorder="1" applyAlignment="1">
      <alignment horizontal="left" vertical="center" wrapText="1"/>
    </xf>
    <xf numFmtId="164" fontId="102" fillId="0" borderId="3" xfId="0" applyNumberFormat="1" applyFont="1" applyBorder="1" applyAlignment="1">
      <alignment horizontal="center"/>
    </xf>
    <xf numFmtId="164" fontId="102" fillId="0" borderId="4" xfId="0" applyNumberFormat="1" applyFont="1" applyBorder="1" applyAlignment="1">
      <alignment horizontal="center"/>
    </xf>
    <xf numFmtId="0" fontId="103" fillId="0" borderId="4" xfId="0" applyFont="1" applyBorder="1" applyAlignment="1">
      <alignment horizontal="center"/>
    </xf>
    <xf numFmtId="164" fontId="56" fillId="0" borderId="4" xfId="0" applyNumberFormat="1" applyFont="1" applyBorder="1" applyAlignment="1">
      <alignment horizontal="center"/>
    </xf>
    <xf numFmtId="0" fontId="1" fillId="0" borderId="0" xfId="0" applyFont="1" applyAlignment="1">
      <alignment horizontal="left" vertical="center" wrapText="1"/>
    </xf>
    <xf numFmtId="0" fontId="62" fillId="0" borderId="3" xfId="0" applyFont="1" applyBorder="1" applyAlignment="1">
      <alignment horizontal="center" vertical="center"/>
    </xf>
    <xf numFmtId="0" fontId="62" fillId="0" borderId="5" xfId="0" applyFont="1" applyBorder="1" applyAlignment="1">
      <alignment horizontal="center" vertical="center"/>
    </xf>
    <xf numFmtId="0" fontId="62" fillId="0" borderId="4" xfId="0" applyFont="1" applyBorder="1" applyAlignment="1">
      <alignment horizontal="center" vertical="center"/>
    </xf>
    <xf numFmtId="0" fontId="4" fillId="0" borderId="3" xfId="0" applyFont="1" applyBorder="1" applyAlignment="1">
      <alignment vertical="center" wrapText="1"/>
    </xf>
    <xf numFmtId="0" fontId="4" fillId="0" borderId="5" xfId="0" applyFont="1" applyBorder="1" applyAlignment="1">
      <alignment vertical="center" wrapText="1"/>
    </xf>
    <xf numFmtId="0" fontId="4" fillId="0" borderId="4" xfId="0" applyFont="1" applyBorder="1" applyAlignment="1">
      <alignment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1" fillId="0" borderId="4" xfId="0" applyFont="1" applyBorder="1" applyAlignment="1">
      <alignment horizontal="left" vertical="center" wrapText="1"/>
    </xf>
    <xf numFmtId="0" fontId="7" fillId="0" borderId="1" xfId="0" applyFont="1" applyBorder="1" applyAlignment="1">
      <alignment horizontal="left" vertical="center" wrapText="1"/>
    </xf>
    <xf numFmtId="0" fontId="1" fillId="0" borderId="11" xfId="0" applyFont="1" applyBorder="1" applyAlignment="1">
      <alignment horizontal="left" vertical="center"/>
    </xf>
    <xf numFmtId="0" fontId="1" fillId="0" borderId="0" xfId="0" applyFont="1" applyAlignment="1">
      <alignment horizontal="left" vertical="center"/>
    </xf>
    <xf numFmtId="0" fontId="1" fillId="0" borderId="13" xfId="0" applyFont="1" applyBorder="1" applyAlignment="1">
      <alignment horizontal="left" vertical="center"/>
    </xf>
    <xf numFmtId="0" fontId="1" fillId="0" borderId="8" xfId="0" applyFont="1" applyBorder="1" applyAlignment="1">
      <alignment horizontal="left" vertical="center"/>
    </xf>
    <xf numFmtId="0" fontId="1" fillId="0" borderId="12" xfId="0" applyFont="1" applyBorder="1" applyAlignment="1">
      <alignment horizontal="left" vertical="center"/>
    </xf>
    <xf numFmtId="0" fontId="1" fillId="0" borderId="9" xfId="0" applyFont="1" applyBorder="1" applyAlignment="1">
      <alignment horizontal="left" vertical="center"/>
    </xf>
    <xf numFmtId="0" fontId="15" fillId="0" borderId="3" xfId="0" applyFont="1" applyBorder="1" applyAlignment="1">
      <alignment horizontal="left" vertical="center" wrapText="1"/>
    </xf>
    <xf numFmtId="0" fontId="15" fillId="0" borderId="5" xfId="0" applyFont="1" applyBorder="1" applyAlignment="1">
      <alignment horizontal="left" vertical="center" wrapText="1"/>
    </xf>
    <xf numFmtId="0" fontId="15" fillId="0" borderId="4" xfId="0" applyFont="1" applyBorder="1" applyAlignment="1">
      <alignment horizontal="left" vertical="center" wrapText="1"/>
    </xf>
    <xf numFmtId="0" fontId="62" fillId="0" borderId="1" xfId="0" applyFont="1" applyBorder="1" applyAlignment="1">
      <alignment horizontal="center" vertical="center"/>
    </xf>
    <xf numFmtId="0" fontId="62" fillId="0" borderId="1" xfId="0" applyFont="1" applyBorder="1" applyAlignment="1">
      <alignment horizontal="center" textRotation="90" wrapText="1"/>
    </xf>
    <xf numFmtId="0" fontId="12" fillId="0" borderId="1" xfId="0" applyFont="1" applyBorder="1" applyAlignment="1">
      <alignment horizontal="left" vertical="center"/>
    </xf>
    <xf numFmtId="0" fontId="12" fillId="0" borderId="3" xfId="0" applyFont="1" applyBorder="1" applyAlignment="1">
      <alignment horizontal="left" vertical="center"/>
    </xf>
    <xf numFmtId="0" fontId="62" fillId="0" borderId="30" xfId="0" applyFont="1" applyBorder="1" applyAlignment="1">
      <alignment vertical="center" wrapText="1"/>
    </xf>
    <xf numFmtId="164" fontId="3" fillId="0" borderId="3" xfId="0" applyNumberFormat="1" applyFont="1" applyBorder="1" applyAlignment="1">
      <alignment horizontal="center"/>
    </xf>
    <xf numFmtId="0" fontId="0" fillId="0" borderId="4" xfId="0" applyBorder="1" applyAlignment="1">
      <alignment horizontal="center"/>
    </xf>
    <xf numFmtId="164" fontId="12" fillId="0" borderId="3" xfId="0" applyNumberFormat="1" applyFont="1" applyBorder="1" applyAlignment="1">
      <alignment horizontal="center" vertical="center"/>
    </xf>
    <xf numFmtId="164" fontId="12" fillId="0" borderId="4" xfId="0" applyNumberFormat="1" applyFont="1" applyBorder="1" applyAlignment="1">
      <alignment horizontal="center" vertical="center"/>
    </xf>
    <xf numFmtId="0" fontId="1" fillId="0" borderId="6" xfId="0" applyFont="1" applyBorder="1" applyAlignment="1">
      <alignment horizontal="center" vertical="center"/>
    </xf>
    <xf numFmtId="0" fontId="1" fillId="0" borderId="10"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2" xfId="0" applyFont="1" applyBorder="1" applyAlignment="1">
      <alignment horizontal="center" vertical="center"/>
    </xf>
    <xf numFmtId="0" fontId="1" fillId="0" borderId="9" xfId="0" applyFont="1" applyBorder="1" applyAlignment="1">
      <alignment horizontal="center" vertical="center"/>
    </xf>
    <xf numFmtId="0" fontId="1" fillId="0" borderId="1" xfId="0" applyFont="1" applyBorder="1" applyAlignment="1">
      <alignment horizontal="center" vertical="center"/>
    </xf>
    <xf numFmtId="0" fontId="1" fillId="0" borderId="3" xfId="0" applyFont="1" applyBorder="1" applyAlignment="1">
      <alignment horizontal="center"/>
    </xf>
    <xf numFmtId="0" fontId="1" fillId="0" borderId="1" xfId="0" applyFont="1" applyBorder="1" applyAlignment="1">
      <alignment horizontal="center"/>
    </xf>
    <xf numFmtId="0" fontId="1" fillId="0" borderId="4" xfId="0" applyFont="1" applyBorder="1" applyAlignment="1">
      <alignment horizontal="center"/>
    </xf>
    <xf numFmtId="164" fontId="100" fillId="0" borderId="3" xfId="0" applyNumberFormat="1" applyFont="1" applyBorder="1" applyAlignment="1">
      <alignment horizontal="center"/>
    </xf>
    <xf numFmtId="0" fontId="101" fillId="0" borderId="4" xfId="0" applyFont="1" applyBorder="1" applyAlignment="1">
      <alignment horizontal="center"/>
    </xf>
    <xf numFmtId="0" fontId="12" fillId="0" borderId="5" xfId="0" applyFont="1" applyBorder="1" applyAlignment="1">
      <alignment horizontal="left" vertical="center"/>
    </xf>
    <xf numFmtId="0" fontId="12" fillId="0" borderId="4" xfId="0" applyFont="1" applyBorder="1" applyAlignment="1">
      <alignment horizontal="left" vertical="center"/>
    </xf>
    <xf numFmtId="0" fontId="62" fillId="0" borderId="1" xfId="0" applyFont="1" applyBorder="1" applyAlignment="1">
      <alignment vertical="top" wrapText="1"/>
    </xf>
    <xf numFmtId="0" fontId="27" fillId="0" borderId="1" xfId="0" applyFont="1" applyBorder="1" applyAlignment="1">
      <alignment horizontal="left" vertical="center"/>
    </xf>
    <xf numFmtId="0" fontId="62" fillId="0" borderId="1" xfId="0" applyFont="1" applyBorder="1" applyAlignment="1">
      <alignment horizontal="left" vertical="center"/>
    </xf>
    <xf numFmtId="0" fontId="1" fillId="0" borderId="5" xfId="0" applyFont="1" applyBorder="1" applyAlignment="1">
      <alignment horizontal="center"/>
    </xf>
    <xf numFmtId="0" fontId="12" fillId="0" borderId="3" xfId="0" applyFont="1" applyBorder="1" applyAlignment="1">
      <alignment vertical="center" wrapText="1"/>
    </xf>
    <xf numFmtId="0" fontId="12" fillId="0" borderId="5" xfId="0" applyFont="1" applyBorder="1" applyAlignment="1">
      <alignment vertical="center" wrapText="1"/>
    </xf>
    <xf numFmtId="0" fontId="12" fillId="0" borderId="4" xfId="0" applyFont="1" applyBorder="1" applyAlignment="1">
      <alignment vertical="center" wrapText="1"/>
    </xf>
    <xf numFmtId="0" fontId="62" fillId="0" borderId="1" xfId="0" applyFont="1" applyBorder="1" applyAlignment="1">
      <alignment horizontal="center" vertical="center" wrapText="1"/>
    </xf>
    <xf numFmtId="0" fontId="62" fillId="0" borderId="1" xfId="0" applyFont="1" applyBorder="1" applyAlignment="1">
      <alignment horizontal="left" vertical="center" wrapText="1"/>
    </xf>
    <xf numFmtId="0" fontId="62" fillId="0" borderId="1" xfId="0" applyFont="1" applyBorder="1" applyAlignment="1">
      <alignment horizontal="center" vertical="center" textRotation="90" wrapText="1"/>
    </xf>
    <xf numFmtId="0" fontId="11" fillId="0" borderId="30" xfId="0" applyFont="1" applyBorder="1" applyAlignment="1">
      <alignment vertical="center" wrapText="1"/>
    </xf>
    <xf numFmtId="0" fontId="11" fillId="0" borderId="5" xfId="0" applyFont="1" applyBorder="1" applyAlignment="1">
      <alignment vertical="center" wrapText="1"/>
    </xf>
    <xf numFmtId="0" fontId="11" fillId="0" borderId="4" xfId="0" applyFont="1" applyBorder="1" applyAlignment="1">
      <alignment vertical="center" wrapText="1"/>
    </xf>
    <xf numFmtId="0" fontId="1" fillId="0" borderId="1" xfId="0" applyFont="1" applyBorder="1" applyAlignment="1">
      <alignment horizontal="left" vertical="center"/>
    </xf>
    <xf numFmtId="49" fontId="1" fillId="0" borderId="1" xfId="0" applyNumberFormat="1" applyFont="1" applyBorder="1" applyAlignment="1">
      <alignment horizontal="center"/>
    </xf>
    <xf numFmtId="0" fontId="14" fillId="0" borderId="1" xfId="0" applyFont="1" applyBorder="1" applyAlignment="1">
      <alignment horizontal="left" vertical="center" wrapText="1"/>
    </xf>
    <xf numFmtId="0" fontId="62" fillId="0" borderId="1" xfId="0" applyFont="1" applyBorder="1" applyAlignment="1">
      <alignment horizontal="left" vertical="top"/>
    </xf>
    <xf numFmtId="0" fontId="6" fillId="0" borderId="1" xfId="0" applyFont="1" applyBorder="1" applyAlignment="1">
      <alignment horizontal="left" vertical="center" wrapText="1"/>
    </xf>
    <xf numFmtId="0" fontId="68" fillId="0" borderId="1" xfId="0" applyFont="1" applyBorder="1" applyAlignment="1">
      <alignment horizontal="left" vertical="center" wrapText="1"/>
    </xf>
    <xf numFmtId="0" fontId="88" fillId="0" borderId="1" xfId="0" applyFont="1" applyBorder="1" applyAlignment="1">
      <alignment horizontal="left" vertical="center" wrapText="1"/>
    </xf>
    <xf numFmtId="0" fontId="27" fillId="0" borderId="3" xfId="0" applyFont="1" applyBorder="1" applyAlignment="1">
      <alignment horizontal="left" vertical="top" wrapText="1"/>
    </xf>
    <xf numFmtId="0" fontId="27" fillId="0" borderId="5" xfId="0" applyFont="1" applyBorder="1" applyAlignment="1">
      <alignment horizontal="left" vertical="top" wrapText="1"/>
    </xf>
    <xf numFmtId="0" fontId="27" fillId="0" borderId="4" xfId="0" applyFont="1" applyBorder="1" applyAlignment="1">
      <alignment horizontal="left" vertical="top" wrapText="1"/>
    </xf>
    <xf numFmtId="0" fontId="27" fillId="0" borderId="1" xfId="3" applyFont="1" applyBorder="1" applyAlignment="1">
      <alignment vertical="center" wrapText="1"/>
    </xf>
    <xf numFmtId="0" fontId="62" fillId="0" borderId="2" xfId="0" applyFont="1" applyBorder="1" applyAlignment="1">
      <alignment horizontal="center" vertical="center" textRotation="90" wrapText="1"/>
    </xf>
    <xf numFmtId="0" fontId="62" fillId="0" borderId="15" xfId="0" applyFont="1" applyBorder="1" applyAlignment="1">
      <alignment horizontal="center" vertical="center" textRotation="90" wrapText="1"/>
    </xf>
    <xf numFmtId="0" fontId="62" fillId="0" borderId="14" xfId="0" applyFont="1" applyBorder="1" applyAlignment="1">
      <alignment horizontal="center" vertical="center" textRotation="90" wrapText="1"/>
    </xf>
    <xf numFmtId="0" fontId="27" fillId="0" borderId="3" xfId="0" applyFont="1" applyBorder="1" applyAlignment="1">
      <alignment horizontal="left" vertical="center" wrapText="1"/>
    </xf>
    <xf numFmtId="0" fontId="27" fillId="0" borderId="5" xfId="0" applyFont="1" applyBorder="1" applyAlignment="1">
      <alignment horizontal="left" vertical="center" wrapText="1"/>
    </xf>
    <xf numFmtId="0" fontId="27" fillId="0" borderId="4"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87" fillId="0" borderId="3" xfId="0" applyFont="1" applyBorder="1" applyAlignment="1">
      <alignment horizontal="center"/>
    </xf>
    <xf numFmtId="0" fontId="87" fillId="0" borderId="5" xfId="0" applyFont="1" applyBorder="1" applyAlignment="1">
      <alignment horizontal="center"/>
    </xf>
    <xf numFmtId="0" fontId="87" fillId="0" borderId="3" xfId="0" applyFont="1" applyBorder="1" applyAlignment="1">
      <alignment horizontal="left" wrapText="1"/>
    </xf>
    <xf numFmtId="0" fontId="87" fillId="0" borderId="5" xfId="0" applyFont="1" applyBorder="1" applyAlignment="1">
      <alignment horizontal="left" wrapText="1"/>
    </xf>
    <xf numFmtId="0" fontId="3" fillId="0" borderId="3" xfId="0" applyFont="1" applyBorder="1" applyAlignment="1">
      <alignment horizontal="center"/>
    </xf>
    <xf numFmtId="0" fontId="3" fillId="0" borderId="4" xfId="0" applyFont="1" applyBorder="1" applyAlignment="1">
      <alignment horizontal="center"/>
    </xf>
    <xf numFmtId="49" fontId="83" fillId="0" borderId="3" xfId="0" applyNumberFormat="1" applyFont="1" applyBorder="1" applyAlignment="1">
      <alignment horizontal="left" vertical="top" wrapText="1"/>
    </xf>
    <xf numFmtId="49" fontId="83" fillId="0" borderId="4" xfId="0" applyNumberFormat="1" applyFont="1" applyBorder="1" applyAlignment="1">
      <alignment horizontal="left" vertical="top" wrapText="1"/>
    </xf>
    <xf numFmtId="0" fontId="3" fillId="0" borderId="10" xfId="0" applyFont="1" applyBorder="1" applyAlignment="1">
      <alignment horizontal="left" vertical="center"/>
    </xf>
    <xf numFmtId="0" fontId="3" fillId="0" borderId="7" xfId="0" applyFont="1" applyBorder="1" applyAlignment="1">
      <alignment horizontal="left" vertical="center"/>
    </xf>
    <xf numFmtId="0" fontId="23" fillId="0" borderId="3" xfId="0" applyFont="1" applyBorder="1" applyAlignment="1">
      <alignment horizontal="left"/>
    </xf>
    <xf numFmtId="0" fontId="23" fillId="0" borderId="4" xfId="0" applyFont="1" applyBorder="1" applyAlignment="1">
      <alignment horizontal="left"/>
    </xf>
    <xf numFmtId="0" fontId="2" fillId="0" borderId="3" xfId="0" applyFont="1" applyBorder="1" applyAlignment="1">
      <alignment horizontal="left"/>
    </xf>
    <xf numFmtId="0" fontId="2" fillId="0" borderId="4" xfId="0" applyFont="1" applyBorder="1" applyAlignment="1">
      <alignment horizontal="left"/>
    </xf>
    <xf numFmtId="0" fontId="82" fillId="0" borderId="3" xfId="0" applyFont="1" applyBorder="1" applyAlignment="1">
      <alignment horizontal="left" vertical="center" wrapText="1"/>
    </xf>
    <xf numFmtId="0" fontId="82"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3" fillId="0" borderId="3" xfId="0" applyFont="1" applyBorder="1" applyAlignment="1">
      <alignment horizontal="left" wrapText="1"/>
    </xf>
    <xf numFmtId="0" fontId="23" fillId="0" borderId="4" xfId="0" applyFont="1" applyBorder="1" applyAlignment="1">
      <alignment horizontal="left" wrapText="1"/>
    </xf>
    <xf numFmtId="164"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center" vertical="center"/>
    </xf>
    <xf numFmtId="164" fontId="2" fillId="0" borderId="1" xfId="0" applyNumberFormat="1" applyFont="1" applyBorder="1" applyAlignment="1">
      <alignment horizontal="center" vertical="center"/>
    </xf>
    <xf numFmtId="0" fontId="3" fillId="0" borderId="1" xfId="0" applyFont="1" applyBorder="1" applyAlignment="1">
      <alignment horizontal="left" vertical="center"/>
    </xf>
    <xf numFmtId="0" fontId="2" fillId="0" borderId="5" xfId="0" applyFont="1" applyBorder="1" applyAlignment="1">
      <alignment horizontal="lef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164" fontId="2" fillId="0" borderId="3" xfId="0" applyNumberFormat="1" applyFont="1" applyBorder="1" applyAlignment="1">
      <alignment horizontal="center" vertical="center"/>
    </xf>
    <xf numFmtId="0" fontId="23" fillId="0" borderId="3" xfId="0" applyFont="1" applyBorder="1" applyAlignment="1">
      <alignment horizontal="left" vertical="top" wrapText="1"/>
    </xf>
    <xf numFmtId="0" fontId="23" fillId="0" borderId="4" xfId="0" applyFont="1" applyBorder="1" applyAlignment="1">
      <alignment horizontal="left" vertical="top" wrapText="1"/>
    </xf>
    <xf numFmtId="0" fontId="2" fillId="0" borderId="5" xfId="0" applyFont="1" applyBorder="1" applyAlignment="1">
      <alignment horizontal="center" vertical="center"/>
    </xf>
    <xf numFmtId="164" fontId="1" fillId="0" borderId="3" xfId="0" applyNumberFormat="1" applyFont="1" applyBorder="1" applyAlignment="1">
      <alignment horizontal="center" vertical="center"/>
    </xf>
    <xf numFmtId="164" fontId="0" fillId="0" borderId="4" xfId="0" applyNumberFormat="1" applyBorder="1" applyAlignment="1">
      <alignment horizontal="center" vertical="center"/>
    </xf>
    <xf numFmtId="164" fontId="1" fillId="0" borderId="3" xfId="0" applyNumberFormat="1" applyFont="1" applyBorder="1" applyAlignment="1">
      <alignment horizontal="center"/>
    </xf>
    <xf numFmtId="164" fontId="1" fillId="0" borderId="3" xfId="0" applyNumberFormat="1" applyFont="1" applyBorder="1" applyAlignment="1">
      <alignment horizontal="center" wrapText="1"/>
    </xf>
    <xf numFmtId="164" fontId="1" fillId="0" borderId="4" xfId="0" applyNumberFormat="1" applyFont="1" applyBorder="1" applyAlignment="1">
      <alignment horizontal="center" wrapText="1"/>
    </xf>
    <xf numFmtId="0" fontId="3" fillId="0" borderId="3" xfId="0" applyFont="1" applyBorder="1" applyAlignment="1">
      <alignment horizontal="left"/>
    </xf>
    <xf numFmtId="0" fontId="1" fillId="0" borderId="5" xfId="0" applyFont="1" applyBorder="1" applyAlignment="1">
      <alignment horizontal="left"/>
    </xf>
    <xf numFmtId="0" fontId="1" fillId="0" borderId="4" xfId="0" applyFont="1" applyBorder="1" applyAlignment="1">
      <alignment horizontal="left"/>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xf>
    <xf numFmtId="164" fontId="0" fillId="0" borderId="4" xfId="0" applyNumberFormat="1" applyBorder="1" applyAlignment="1">
      <alignment horizontal="center"/>
    </xf>
    <xf numFmtId="164" fontId="1" fillId="0" borderId="1" xfId="0" applyNumberFormat="1" applyFont="1" applyBorder="1" applyAlignment="1">
      <alignment horizontal="center" wrapText="1"/>
    </xf>
    <xf numFmtId="164" fontId="3" fillId="0" borderId="1" xfId="0" applyNumberFormat="1" applyFont="1" applyBorder="1" applyAlignment="1">
      <alignment horizontal="center"/>
    </xf>
    <xf numFmtId="0" fontId="3" fillId="0" borderId="1" xfId="0" applyFont="1" applyBorder="1" applyAlignment="1">
      <alignment horizontal="center"/>
    </xf>
    <xf numFmtId="164" fontId="3" fillId="0" borderId="3" xfId="0" applyNumberFormat="1" applyFont="1" applyBorder="1" applyAlignment="1">
      <alignment horizontal="center" wrapText="1"/>
    </xf>
    <xf numFmtId="164" fontId="3" fillId="0" borderId="4" xfId="0" applyNumberFormat="1" applyFont="1" applyBorder="1" applyAlignment="1">
      <alignment horizontal="center" wrapText="1"/>
    </xf>
    <xf numFmtId="164" fontId="1" fillId="0" borderId="1" xfId="0" applyNumberFormat="1" applyFont="1" applyBorder="1" applyAlignment="1">
      <alignment horizontal="center" vertical="center"/>
    </xf>
    <xf numFmtId="164" fontId="3" fillId="0" borderId="1" xfId="0" applyNumberFormat="1" applyFont="1" applyBorder="1" applyAlignment="1">
      <alignment horizont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49" fontId="1" fillId="0" borderId="3" xfId="0" applyNumberFormat="1" applyFont="1" applyBorder="1" applyAlignment="1">
      <alignment horizontal="center" vertical="center"/>
    </xf>
    <xf numFmtId="49" fontId="0" fillId="0" borderId="4" xfId="0" applyNumberFormat="1" applyBorder="1" applyAlignment="1">
      <alignment horizontal="center" vertical="center"/>
    </xf>
    <xf numFmtId="0" fontId="3" fillId="0" borderId="3" xfId="0" applyFont="1" applyBorder="1" applyAlignment="1">
      <alignment horizontal="center" vertical="center"/>
    </xf>
    <xf numFmtId="0" fontId="22" fillId="0" borderId="4" xfId="0" applyFont="1" applyBorder="1" applyAlignment="1">
      <alignment horizontal="center" vertical="center"/>
    </xf>
    <xf numFmtId="0" fontId="1" fillId="0" borderId="3" xfId="0" applyFont="1" applyBorder="1" applyAlignment="1">
      <alignment horizontal="left" vertical="center"/>
    </xf>
    <xf numFmtId="0" fontId="1" fillId="0" borderId="5" xfId="0" applyFont="1" applyBorder="1" applyAlignment="1">
      <alignment horizontal="left" vertical="center"/>
    </xf>
    <xf numFmtId="0" fontId="1" fillId="0" borderId="4" xfId="0" applyFont="1" applyBorder="1" applyAlignment="1">
      <alignment horizontal="left" vertical="center"/>
    </xf>
    <xf numFmtId="164" fontId="22" fillId="0" borderId="4" xfId="0" applyNumberFormat="1" applyFont="1" applyBorder="1" applyAlignment="1">
      <alignment horizontal="center" vertical="center"/>
    </xf>
    <xf numFmtId="0" fontId="1" fillId="0" borderId="0" xfId="0" applyFont="1" applyAlignment="1">
      <alignment horizontal="right" vertical="center"/>
    </xf>
    <xf numFmtId="0" fontId="16" fillId="0" borderId="0" xfId="0" applyFont="1" applyAlignment="1">
      <alignment horizontal="center" vertical="center"/>
    </xf>
    <xf numFmtId="0" fontId="1" fillId="0" borderId="1" xfId="0" applyFont="1" applyBorder="1" applyAlignment="1">
      <alignment vertical="center"/>
    </xf>
    <xf numFmtId="0" fontId="0" fillId="0" borderId="4" xfId="0" applyBorder="1" applyAlignment="1">
      <alignment horizontal="center" vertical="center"/>
    </xf>
    <xf numFmtId="0" fontId="62" fillId="0" borderId="44" xfId="0" applyFont="1" applyBorder="1" applyAlignment="1">
      <alignment horizontal="left" vertical="center"/>
    </xf>
    <xf numFmtId="0" fontId="62" fillId="0" borderId="0" xfId="0" applyFont="1" applyAlignment="1">
      <alignment horizontal="left" vertical="center"/>
    </xf>
    <xf numFmtId="0" fontId="62" fillId="0" borderId="45" xfId="0" applyFont="1" applyBorder="1" applyAlignment="1">
      <alignment horizontal="left" vertical="center"/>
    </xf>
    <xf numFmtId="0" fontId="62" fillId="0" borderId="46" xfId="0" applyFont="1" applyBorder="1" applyAlignment="1">
      <alignment horizontal="left" vertical="center"/>
    </xf>
    <xf numFmtId="0" fontId="62" fillId="0" borderId="47" xfId="0" applyFont="1" applyBorder="1" applyAlignment="1">
      <alignment horizontal="left" vertical="center"/>
    </xf>
    <xf numFmtId="0" fontId="62" fillId="0" borderId="48" xfId="0" applyFont="1" applyBorder="1" applyAlignment="1">
      <alignment horizontal="left" vertical="center"/>
    </xf>
    <xf numFmtId="0" fontId="62" fillId="0" borderId="11" xfId="0" applyFont="1" applyBorder="1" applyAlignment="1">
      <alignment horizontal="left" vertical="center" wrapText="1"/>
    </xf>
    <xf numFmtId="0" fontId="62" fillId="0" borderId="0" xfId="0" applyFont="1" applyAlignment="1">
      <alignment horizontal="left" vertical="center" wrapText="1"/>
    </xf>
    <xf numFmtId="0" fontId="62" fillId="0" borderId="3" xfId="0" applyFont="1" applyBorder="1" applyAlignment="1">
      <alignment horizontal="center"/>
    </xf>
    <xf numFmtId="0" fontId="62" fillId="0" borderId="5" xfId="0" applyFont="1" applyBorder="1" applyAlignment="1">
      <alignment horizontal="center"/>
    </xf>
    <xf numFmtId="0" fontId="62" fillId="0" borderId="4" xfId="0" applyFont="1" applyBorder="1" applyAlignment="1">
      <alignment horizontal="center"/>
    </xf>
    <xf numFmtId="0" fontId="62" fillId="0" borderId="35" xfId="0" applyFont="1" applyBorder="1" applyAlignment="1">
      <alignment horizontal="left" vertical="center"/>
    </xf>
    <xf numFmtId="0" fontId="62" fillId="0" borderId="10" xfId="0" applyFont="1" applyBorder="1" applyAlignment="1">
      <alignment horizontal="left" vertical="center"/>
    </xf>
    <xf numFmtId="0" fontId="62" fillId="0" borderId="61" xfId="0" applyFont="1" applyBorder="1" applyAlignment="1">
      <alignment horizontal="left" vertical="center"/>
    </xf>
    <xf numFmtId="0" fontId="62" fillId="0" borderId="2" xfId="0" applyFont="1" applyBorder="1" applyAlignment="1">
      <alignment horizontal="center" textRotation="90" wrapText="1"/>
    </xf>
    <xf numFmtId="0" fontId="62" fillId="0" borderId="14" xfId="0" applyFont="1" applyBorder="1" applyAlignment="1">
      <alignment horizontal="center" textRotation="90" wrapText="1"/>
    </xf>
    <xf numFmtId="164" fontId="62" fillId="0" borderId="3" xfId="0" applyNumberFormat="1" applyFont="1" applyBorder="1" applyAlignment="1">
      <alignment horizontal="center" vertical="center"/>
    </xf>
    <xf numFmtId="164" fontId="62" fillId="0" borderId="4" xfId="0" applyNumberFormat="1" applyFont="1" applyBorder="1" applyAlignment="1">
      <alignment horizontal="center" vertical="center"/>
    </xf>
    <xf numFmtId="164" fontId="62" fillId="0" borderId="36" xfId="0" applyNumberFormat="1" applyFont="1" applyBorder="1" applyAlignment="1">
      <alignment horizontal="center" vertical="center"/>
    </xf>
    <xf numFmtId="0" fontId="62" fillId="0" borderId="30" xfId="0" applyFont="1" applyBorder="1" applyAlignment="1">
      <alignment horizontal="left" vertical="center"/>
    </xf>
    <xf numFmtId="0" fontId="62" fillId="0" borderId="5" xfId="0" applyFont="1" applyBorder="1" applyAlignment="1">
      <alignment horizontal="left" vertical="center"/>
    </xf>
    <xf numFmtId="0" fontId="62" fillId="0" borderId="4" xfId="0" applyFont="1" applyBorder="1" applyAlignment="1">
      <alignment horizontal="left" vertical="center"/>
    </xf>
    <xf numFmtId="0" fontId="12" fillId="0" borderId="30" xfId="0" applyFont="1" applyBorder="1" applyAlignment="1">
      <alignment horizontal="left" vertical="center" wrapText="1"/>
    </xf>
    <xf numFmtId="0" fontId="62" fillId="0" borderId="30" xfId="0" applyFont="1" applyBorder="1" applyAlignment="1">
      <alignment horizontal="left" vertical="center" wrapText="1"/>
    </xf>
    <xf numFmtId="0" fontId="12" fillId="0" borderId="30" xfId="0" applyFont="1" applyBorder="1" applyAlignment="1">
      <alignment horizontal="left" vertical="center"/>
    </xf>
    <xf numFmtId="164" fontId="12" fillId="0" borderId="36" xfId="0" applyNumberFormat="1" applyFont="1" applyBorder="1" applyAlignment="1">
      <alignment horizontal="center" vertical="center"/>
    </xf>
    <xf numFmtId="0" fontId="77" fillId="0" borderId="58" xfId="0" applyFont="1" applyBorder="1" applyAlignment="1">
      <alignment horizontal="left" vertical="center" wrapText="1"/>
    </xf>
    <xf numFmtId="0" fontId="77" fillId="0" borderId="59" xfId="0" applyFont="1" applyBorder="1" applyAlignment="1">
      <alignment horizontal="left" vertical="center" wrapText="1"/>
    </xf>
    <xf numFmtId="0" fontId="77" fillId="0" borderId="60" xfId="0" applyFont="1" applyBorder="1" applyAlignment="1">
      <alignment horizontal="left" vertical="center" wrapText="1"/>
    </xf>
    <xf numFmtId="0" fontId="77" fillId="0" borderId="55" xfId="0" applyFont="1" applyBorder="1" applyAlignment="1">
      <alignment horizontal="left" vertical="center" wrapText="1"/>
    </xf>
    <xf numFmtId="0" fontId="77" fillId="0" borderId="56" xfId="0" applyFont="1" applyBorder="1" applyAlignment="1">
      <alignment horizontal="left" vertical="center" wrapText="1"/>
    </xf>
    <xf numFmtId="0" fontId="77" fillId="0" borderId="57" xfId="0" applyFont="1" applyBorder="1" applyAlignment="1">
      <alignment horizontal="left" vertical="center" wrapText="1"/>
    </xf>
    <xf numFmtId="0" fontId="27" fillId="0" borderId="30" xfId="0" applyFont="1" applyBorder="1" applyAlignment="1">
      <alignment horizontal="left" vertical="center" wrapText="1"/>
    </xf>
    <xf numFmtId="0" fontId="62" fillId="0" borderId="36" xfId="0" applyFont="1" applyBorder="1" applyAlignment="1">
      <alignment horizontal="center" vertical="center"/>
    </xf>
    <xf numFmtId="0" fontId="12" fillId="0" borderId="26" xfId="0" applyFont="1" applyBorder="1" applyAlignment="1">
      <alignment horizontal="left" vertical="center"/>
    </xf>
    <xf numFmtId="0" fontId="12" fillId="0" borderId="27" xfId="0" applyFont="1" applyBorder="1" applyAlignment="1">
      <alignment horizontal="left" vertical="center"/>
    </xf>
    <xf numFmtId="0" fontId="12" fillId="0" borderId="28" xfId="0" applyFont="1" applyBorder="1" applyAlignment="1">
      <alignment horizontal="left" vertical="center"/>
    </xf>
    <xf numFmtId="0" fontId="62" fillId="0" borderId="32" xfId="0" applyFont="1" applyBorder="1" applyAlignment="1">
      <alignment horizontal="center" vertical="center"/>
    </xf>
    <xf numFmtId="0" fontId="62" fillId="0" borderId="33" xfId="0" applyFont="1" applyBorder="1" applyAlignment="1">
      <alignment horizontal="center" vertical="center"/>
    </xf>
    <xf numFmtId="0" fontId="62" fillId="0" borderId="53" xfId="0" applyFont="1" applyBorder="1" applyAlignment="1">
      <alignment horizontal="center" vertical="center"/>
    </xf>
    <xf numFmtId="0" fontId="62" fillId="0" borderId="37" xfId="0" applyFont="1" applyBorder="1" applyAlignment="1">
      <alignment horizontal="center" vertical="center"/>
    </xf>
    <xf numFmtId="0" fontId="62" fillId="0" borderId="12" xfId="0" applyFont="1" applyBorder="1" applyAlignment="1">
      <alignment horizontal="center" vertical="center"/>
    </xf>
    <xf numFmtId="0" fontId="62" fillId="0" borderId="9" xfId="0" applyFont="1" applyBorder="1" applyAlignment="1">
      <alignment horizontal="center" vertical="center"/>
    </xf>
    <xf numFmtId="0" fontId="62" fillId="0" borderId="18" xfId="0" applyFont="1" applyBorder="1" applyAlignment="1">
      <alignment horizontal="center" vertical="center"/>
    </xf>
    <xf numFmtId="0" fontId="62" fillId="0" borderId="17" xfId="0" applyFont="1" applyBorder="1" applyAlignment="1">
      <alignment horizontal="center" vertical="center"/>
    </xf>
    <xf numFmtId="0" fontId="62" fillId="0" borderId="18" xfId="0" applyFont="1" applyBorder="1" applyAlignment="1">
      <alignment horizontal="center"/>
    </xf>
    <xf numFmtId="0" fontId="62" fillId="0" borderId="17" xfId="0" applyFont="1" applyBorder="1" applyAlignment="1">
      <alignment horizontal="center"/>
    </xf>
    <xf numFmtId="0" fontId="62" fillId="0" borderId="39" xfId="0" applyFont="1" applyBorder="1" applyAlignment="1">
      <alignment horizontal="center"/>
    </xf>
    <xf numFmtId="0" fontId="13" fillId="2" borderId="1" xfId="0" applyFont="1" applyFill="1" applyBorder="1" applyAlignment="1">
      <alignment horizontal="center" vertical="center" textRotation="90" wrapText="1"/>
    </xf>
    <xf numFmtId="0" fontId="37" fillId="2" borderId="1" xfId="0" applyFont="1" applyFill="1" applyBorder="1" applyAlignment="1">
      <alignment horizontal="left" vertical="top" wrapText="1"/>
    </xf>
    <xf numFmtId="0" fontId="62" fillId="2" borderId="1" xfId="0" applyFont="1" applyFill="1" applyBorder="1" applyAlignment="1">
      <alignment vertical="top"/>
    </xf>
    <xf numFmtId="0" fontId="62" fillId="2" borderId="1" xfId="0" applyFont="1" applyFill="1" applyBorder="1" applyAlignment="1">
      <alignment horizontal="left" vertical="top" wrapText="1"/>
    </xf>
    <xf numFmtId="0" fontId="13" fillId="2" borderId="3" xfId="0" applyFont="1" applyFill="1" applyBorder="1" applyAlignment="1">
      <alignment horizontal="center"/>
    </xf>
    <xf numFmtId="0" fontId="13" fillId="2" borderId="5" xfId="0" applyFont="1" applyFill="1" applyBorder="1" applyAlignment="1">
      <alignment horizontal="center"/>
    </xf>
    <xf numFmtId="0" fontId="13" fillId="2" borderId="4" xfId="0" applyFont="1" applyFill="1" applyBorder="1" applyAlignment="1">
      <alignment horizontal="center"/>
    </xf>
    <xf numFmtId="0" fontId="11" fillId="2" borderId="1" xfId="0" applyFont="1" applyFill="1" applyBorder="1" applyAlignment="1">
      <alignment horizontal="left" vertical="center"/>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62" fillId="2" borderId="3" xfId="0" applyFont="1" applyFill="1" applyBorder="1" applyAlignment="1">
      <alignment horizontal="center"/>
    </xf>
    <xf numFmtId="0" fontId="62" fillId="2" borderId="5" xfId="0" applyFont="1" applyFill="1" applyBorder="1" applyAlignment="1">
      <alignment horizontal="center"/>
    </xf>
    <xf numFmtId="0" fontId="62" fillId="2" borderId="4" xfId="0" applyFont="1" applyFill="1" applyBorder="1" applyAlignment="1">
      <alignment horizontal="center"/>
    </xf>
    <xf numFmtId="0" fontId="62" fillId="2" borderId="1" xfId="0" applyFont="1" applyFill="1" applyBorder="1" applyAlignment="1">
      <alignment horizontal="left" vertical="center" wrapText="1"/>
    </xf>
    <xf numFmtId="0" fontId="62" fillId="2" borderId="1" xfId="0" applyFont="1" applyFill="1" applyBorder="1" applyAlignment="1">
      <alignment horizontal="left" vertical="top"/>
    </xf>
    <xf numFmtId="0" fontId="62" fillId="2" borderId="1" xfId="0" applyFont="1" applyFill="1" applyBorder="1" applyAlignment="1">
      <alignment vertical="top" wrapText="1"/>
    </xf>
    <xf numFmtId="0" fontId="62" fillId="0" borderId="1" xfId="0" applyFont="1" applyBorder="1" applyAlignment="1">
      <alignment horizontal="center"/>
    </xf>
    <xf numFmtId="49" fontId="62" fillId="0" borderId="1" xfId="0" applyNumberFormat="1" applyFont="1" applyBorder="1" applyAlignment="1">
      <alignment horizontal="center"/>
    </xf>
    <xf numFmtId="0" fontId="62" fillId="0" borderId="30" xfId="0" applyFont="1" applyBorder="1" applyAlignment="1">
      <alignment horizontal="center"/>
    </xf>
    <xf numFmtId="0" fontId="62" fillId="0" borderId="31" xfId="0" applyFont="1" applyBorder="1" applyAlignment="1">
      <alignment horizontal="center"/>
    </xf>
    <xf numFmtId="0" fontId="62" fillId="0" borderId="28" xfId="0" applyFont="1" applyBorder="1" applyAlignment="1">
      <alignment horizontal="center"/>
    </xf>
    <xf numFmtId="0" fontId="62" fillId="0" borderId="26" xfId="0" applyFont="1" applyBorder="1" applyAlignment="1">
      <alignment horizontal="center"/>
    </xf>
    <xf numFmtId="0" fontId="62" fillId="0" borderId="19" xfId="0" applyFont="1" applyBorder="1" applyAlignment="1">
      <alignment horizontal="center"/>
    </xf>
    <xf numFmtId="0" fontId="26" fillId="0" borderId="30" xfId="0" applyFont="1" applyBorder="1" applyAlignment="1">
      <alignment horizontal="left" wrapText="1"/>
    </xf>
    <xf numFmtId="0" fontId="26" fillId="0" borderId="4" xfId="0" applyFont="1" applyBorder="1" applyAlignment="1">
      <alignment horizontal="left" wrapText="1"/>
    </xf>
    <xf numFmtId="0" fontId="62" fillId="0" borderId="30" xfId="0" applyFont="1" applyBorder="1" applyAlignment="1">
      <alignment horizontal="center" wrapText="1"/>
    </xf>
    <xf numFmtId="0" fontId="62" fillId="0" borderId="4" xfId="0" applyFont="1" applyBorder="1" applyAlignment="1">
      <alignment horizontal="center" wrapText="1"/>
    </xf>
    <xf numFmtId="0" fontId="62" fillId="0" borderId="40" xfId="0" applyFont="1" applyBorder="1" applyAlignment="1">
      <alignment horizontal="center" vertical="center"/>
    </xf>
    <xf numFmtId="0" fontId="62" fillId="0" borderId="20" xfId="0" applyFont="1" applyBorder="1" applyAlignment="1">
      <alignment horizontal="center" vertical="center"/>
    </xf>
    <xf numFmtId="0" fontId="62" fillId="0" borderId="22" xfId="0" applyFont="1" applyBorder="1" applyAlignment="1">
      <alignment horizontal="center" vertical="center"/>
    </xf>
    <xf numFmtId="0" fontId="62" fillId="0" borderId="19" xfId="0" applyFont="1" applyBorder="1" applyAlignment="1">
      <alignment horizontal="center" vertical="center"/>
    </xf>
    <xf numFmtId="0" fontId="62" fillId="0" borderId="41" xfId="0" applyFont="1" applyBorder="1" applyAlignment="1">
      <alignment horizontal="center" vertical="center"/>
    </xf>
    <xf numFmtId="0" fontId="62" fillId="0" borderId="8" xfId="0" applyFont="1" applyBorder="1" applyAlignment="1">
      <alignment horizontal="center" vertical="center"/>
    </xf>
    <xf numFmtId="0" fontId="12" fillId="0" borderId="3" xfId="0" applyFont="1" applyBorder="1" applyAlignment="1">
      <alignment horizontal="center"/>
    </xf>
    <xf numFmtId="0" fontId="12" fillId="0" borderId="4" xfId="0" applyFont="1" applyBorder="1" applyAlignment="1">
      <alignment horizontal="center"/>
    </xf>
    <xf numFmtId="0" fontId="67" fillId="0" borderId="30" xfId="0" applyFont="1" applyBorder="1" applyAlignment="1">
      <alignment horizontal="left" vertical="center"/>
    </xf>
    <xf numFmtId="0" fontId="67" fillId="0" borderId="5" xfId="0" applyFont="1" applyBorder="1" applyAlignment="1">
      <alignment horizontal="left" vertical="center"/>
    </xf>
    <xf numFmtId="0" fontId="67" fillId="0" borderId="4" xfId="0" applyFont="1" applyBorder="1" applyAlignment="1">
      <alignment horizontal="left" vertical="center"/>
    </xf>
    <xf numFmtId="0" fontId="67" fillId="0" borderId="3" xfId="0" applyFont="1" applyBorder="1" applyAlignment="1">
      <alignment horizontal="center" vertical="center"/>
    </xf>
    <xf numFmtId="0" fontId="67" fillId="0" borderId="4" xfId="0" applyFont="1" applyBorder="1" applyAlignment="1">
      <alignment horizontal="center" vertical="center"/>
    </xf>
    <xf numFmtId="164" fontId="67" fillId="0" borderId="3" xfId="0" applyNumberFormat="1" applyFont="1" applyBorder="1" applyAlignment="1">
      <alignment horizontal="center" vertical="center"/>
    </xf>
    <xf numFmtId="164" fontId="67" fillId="0" borderId="4" xfId="0" applyNumberFormat="1" applyFont="1" applyBorder="1" applyAlignment="1">
      <alignment horizontal="center" vertical="center"/>
    </xf>
    <xf numFmtId="0" fontId="62" fillId="0" borderId="31" xfId="0" applyFont="1" applyBorder="1" applyAlignment="1">
      <alignment horizontal="left" vertical="center"/>
    </xf>
    <xf numFmtId="0" fontId="62" fillId="0" borderId="27" xfId="0" applyFont="1" applyBorder="1" applyAlignment="1">
      <alignment horizontal="left" vertical="center"/>
    </xf>
    <xf numFmtId="0" fontId="62" fillId="0" borderId="28" xfId="0" applyFont="1" applyBorder="1" applyAlignment="1">
      <alignment horizontal="left" vertical="center"/>
    </xf>
    <xf numFmtId="0" fontId="62" fillId="0" borderId="26" xfId="0" applyFont="1" applyBorder="1" applyAlignment="1">
      <alignment horizontal="center" vertical="center"/>
    </xf>
    <xf numFmtId="0" fontId="62" fillId="0" borderId="28" xfId="0" applyFont="1" applyBorder="1" applyAlignment="1">
      <alignment horizontal="center" vertical="center"/>
    </xf>
    <xf numFmtId="0" fontId="12" fillId="0" borderId="26" xfId="0" applyFont="1" applyBorder="1" applyAlignment="1">
      <alignment horizontal="left"/>
    </xf>
    <xf numFmtId="0" fontId="12" fillId="0" borderId="27" xfId="0" applyFont="1" applyBorder="1" applyAlignment="1">
      <alignment horizontal="left"/>
    </xf>
    <xf numFmtId="0" fontId="12" fillId="0" borderId="28" xfId="0" applyFont="1" applyBorder="1" applyAlignment="1">
      <alignment horizontal="left"/>
    </xf>
    <xf numFmtId="0" fontId="62" fillId="0" borderId="39" xfId="0" applyFont="1" applyBorder="1" applyAlignment="1">
      <alignment horizontal="center" vertical="center"/>
    </xf>
    <xf numFmtId="0" fontId="62" fillId="0" borderId="3" xfId="0" applyFont="1" applyBorder="1" applyAlignment="1">
      <alignment horizontal="center" vertical="center" wrapText="1"/>
    </xf>
    <xf numFmtId="0" fontId="62" fillId="0" borderId="4" xfId="0" applyFont="1" applyBorder="1" applyAlignment="1">
      <alignment horizontal="center" vertical="center" wrapText="1"/>
    </xf>
    <xf numFmtId="0" fontId="62" fillId="0" borderId="3" xfId="0" applyFont="1" applyBorder="1" applyAlignment="1">
      <alignment horizontal="center" vertical="center" textRotation="90"/>
    </xf>
    <xf numFmtId="0" fontId="62" fillId="0" borderId="4" xfId="0" applyFont="1" applyBorder="1" applyAlignment="1">
      <alignment horizontal="center" vertical="center" textRotation="90"/>
    </xf>
    <xf numFmtId="0" fontId="62" fillId="0" borderId="36" xfId="0" applyFont="1" applyBorder="1" applyAlignment="1">
      <alignment horizontal="center"/>
    </xf>
    <xf numFmtId="0" fontId="62" fillId="0" borderId="31" xfId="0" applyFont="1" applyBorder="1" applyAlignment="1">
      <alignment horizontal="left" vertical="center" wrapText="1"/>
    </xf>
    <xf numFmtId="0" fontId="62" fillId="0" borderId="28" xfId="0" applyFont="1" applyBorder="1" applyAlignment="1">
      <alignment horizontal="left" vertical="center" wrapText="1"/>
    </xf>
    <xf numFmtId="164" fontId="62" fillId="0" borderId="26" xfId="0" applyNumberFormat="1" applyFont="1" applyBorder="1" applyAlignment="1">
      <alignment horizontal="center"/>
    </xf>
    <xf numFmtId="164" fontId="62" fillId="0" borderId="28" xfId="0" applyNumberFormat="1" applyFont="1" applyBorder="1" applyAlignment="1">
      <alignment horizontal="center"/>
    </xf>
    <xf numFmtId="164" fontId="62" fillId="0" borderId="38" xfId="0" applyNumberFormat="1" applyFont="1" applyBorder="1" applyAlignment="1">
      <alignment horizontal="center"/>
    </xf>
    <xf numFmtId="164" fontId="12" fillId="0" borderId="36" xfId="0" applyNumberFormat="1" applyFont="1" applyBorder="1" applyAlignment="1">
      <alignment horizontal="center"/>
    </xf>
    <xf numFmtId="0" fontId="15" fillId="0" borderId="18" xfId="0" applyFont="1" applyBorder="1" applyAlignment="1">
      <alignment horizontal="center"/>
    </xf>
    <xf numFmtId="0" fontId="15" fillId="0" borderId="17" xfId="0" applyFont="1" applyBorder="1" applyAlignment="1">
      <alignment horizontal="center"/>
    </xf>
    <xf numFmtId="0" fontId="15" fillId="0" borderId="39" xfId="0" applyFont="1" applyBorder="1" applyAlignment="1">
      <alignment horizontal="center"/>
    </xf>
    <xf numFmtId="0" fontId="62" fillId="0" borderId="65" xfId="0" applyFont="1" applyBorder="1" applyAlignment="1">
      <alignment horizontal="center"/>
    </xf>
    <xf numFmtId="0" fontId="62" fillId="0" borderId="47" xfId="0" applyFont="1" applyBorder="1" applyAlignment="1">
      <alignment horizontal="center"/>
    </xf>
    <xf numFmtId="0" fontId="62" fillId="0" borderId="66" xfId="0" applyFont="1" applyBorder="1" applyAlignment="1">
      <alignment horizontal="center"/>
    </xf>
    <xf numFmtId="0" fontId="62" fillId="0" borderId="65" xfId="0" applyFont="1" applyBorder="1" applyAlignment="1">
      <alignment horizontal="center" vertical="center"/>
    </xf>
    <xf numFmtId="0" fontId="62" fillId="0" borderId="66" xfId="0" applyFont="1" applyBorder="1" applyAlignment="1">
      <alignment horizontal="center" vertical="center"/>
    </xf>
    <xf numFmtId="0" fontId="15" fillId="0" borderId="18" xfId="0" applyFont="1" applyBorder="1" applyAlignment="1">
      <alignment horizontal="center" vertical="center"/>
    </xf>
    <xf numFmtId="0" fontId="15" fillId="0" borderId="17" xfId="0" applyFont="1" applyBorder="1" applyAlignment="1">
      <alignment horizontal="center" vertical="center"/>
    </xf>
    <xf numFmtId="164" fontId="62" fillId="0" borderId="1" xfId="0" applyNumberFormat="1" applyFont="1" applyBorder="1" applyAlignment="1">
      <alignment horizontal="center" vertical="center"/>
    </xf>
    <xf numFmtId="164" fontId="12" fillId="0" borderId="1" xfId="0" applyNumberFormat="1" applyFont="1" applyBorder="1" applyAlignment="1">
      <alignment horizontal="center" vertical="center"/>
    </xf>
    <xf numFmtId="0" fontId="62" fillId="0" borderId="27" xfId="0" applyFont="1" applyBorder="1" applyAlignment="1">
      <alignment horizontal="center" vertical="center"/>
    </xf>
    <xf numFmtId="0" fontId="62" fillId="0" borderId="6" xfId="0" applyFont="1" applyBorder="1" applyAlignment="1">
      <alignment horizontal="left" vertical="center"/>
    </xf>
    <xf numFmtId="0" fontId="62" fillId="0" borderId="7" xfId="0" applyFont="1" applyBorder="1" applyAlignment="1">
      <alignment horizontal="left" vertical="center"/>
    </xf>
    <xf numFmtId="0" fontId="15" fillId="0" borderId="1" xfId="0" applyFont="1" applyBorder="1" applyAlignment="1">
      <alignment horizontal="center" vertical="center"/>
    </xf>
    <xf numFmtId="0" fontId="15" fillId="0" borderId="1" xfId="0" applyFont="1" applyBorder="1" applyAlignment="1">
      <alignment horizontal="center"/>
    </xf>
    <xf numFmtId="0" fontId="62" fillId="0" borderId="10" xfId="0" applyFont="1" applyBorder="1" applyAlignment="1">
      <alignment horizontal="right" vertical="center"/>
    </xf>
    <xf numFmtId="0" fontId="62" fillId="0" borderId="7" xfId="0" applyFont="1" applyBorder="1" applyAlignment="1">
      <alignment horizontal="right" vertical="center"/>
    </xf>
    <xf numFmtId="0" fontId="74" fillId="0" borderId="0" xfId="0" applyFont="1" applyAlignment="1">
      <alignment horizontal="center" vertical="center"/>
    </xf>
    <xf numFmtId="0" fontId="62" fillId="0" borderId="16" xfId="0" applyFont="1" applyBorder="1" applyAlignment="1">
      <alignment horizontal="left" vertical="center"/>
    </xf>
    <xf numFmtId="0" fontId="62" fillId="0" borderId="19" xfId="0" applyFont="1" applyBorder="1" applyAlignment="1">
      <alignment horizontal="left" vertical="center"/>
    </xf>
    <xf numFmtId="0" fontId="62" fillId="0" borderId="17" xfId="0" applyFont="1" applyBorder="1" applyAlignment="1">
      <alignment horizontal="left" vertical="center"/>
    </xf>
    <xf numFmtId="0" fontId="62" fillId="0" borderId="18" xfId="0" applyFont="1" applyBorder="1" applyAlignment="1">
      <alignment horizontal="left" vertical="center"/>
    </xf>
    <xf numFmtId="0" fontId="62" fillId="0" borderId="3" xfId="0" applyFont="1" applyBorder="1" applyAlignment="1">
      <alignment vertical="center"/>
    </xf>
    <xf numFmtId="0" fontId="62" fillId="0" borderId="5" xfId="0" applyFont="1" applyBorder="1" applyAlignment="1">
      <alignment vertical="center"/>
    </xf>
    <xf numFmtId="0" fontId="62" fillId="0" borderId="4" xfId="0" applyFont="1" applyBorder="1" applyAlignment="1">
      <alignment vertical="center"/>
    </xf>
    <xf numFmtId="0" fontId="7" fillId="0" borderId="3" xfId="0" applyFont="1" applyBorder="1" applyAlignment="1">
      <alignment horizontal="left" vertical="center"/>
    </xf>
    <xf numFmtId="0" fontId="7" fillId="0" borderId="5" xfId="0" applyFont="1" applyBorder="1" applyAlignment="1">
      <alignment horizontal="left" vertical="center"/>
    </xf>
    <xf numFmtId="0" fontId="7" fillId="0" borderId="4" xfId="0" applyFont="1" applyBorder="1" applyAlignment="1">
      <alignment horizontal="left" vertical="center"/>
    </xf>
    <xf numFmtId="0" fontId="6" fillId="0" borderId="8" xfId="0" applyFont="1" applyBorder="1" applyAlignment="1">
      <alignment horizontal="left" vertical="center"/>
    </xf>
    <xf numFmtId="0" fontId="6" fillId="0" borderId="12" xfId="0" applyFont="1" applyBorder="1" applyAlignment="1">
      <alignment horizontal="left" vertical="center"/>
    </xf>
    <xf numFmtId="0" fontId="6" fillId="0" borderId="9" xfId="0" applyFont="1" applyBorder="1" applyAlignment="1">
      <alignment horizontal="left" vertical="center"/>
    </xf>
    <xf numFmtId="0" fontId="6" fillId="0" borderId="0" xfId="0" applyFont="1" applyAlignment="1">
      <alignment horizontal="left" vertical="center" wrapText="1"/>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6" fillId="0" borderId="3" xfId="0" applyFont="1" applyBorder="1" applyAlignment="1">
      <alignment horizontal="center"/>
    </xf>
    <xf numFmtId="0" fontId="6" fillId="0" borderId="5" xfId="0" applyFont="1" applyBorder="1" applyAlignment="1">
      <alignment horizontal="center"/>
    </xf>
    <xf numFmtId="0" fontId="6" fillId="0" borderId="4" xfId="0" applyFont="1" applyBorder="1" applyAlignment="1">
      <alignment horizontal="center"/>
    </xf>
    <xf numFmtId="0" fontId="6" fillId="0" borderId="6" xfId="0" applyFont="1" applyBorder="1" applyAlignment="1">
      <alignment horizontal="left" vertical="center"/>
    </xf>
    <xf numFmtId="0" fontId="6" fillId="0" borderId="10" xfId="0" applyFont="1" applyBorder="1" applyAlignment="1">
      <alignment horizontal="left" vertical="center"/>
    </xf>
    <xf numFmtId="0" fontId="6" fillId="0" borderId="7" xfId="0" applyFont="1" applyBorder="1" applyAlignment="1">
      <alignment horizontal="left" vertical="center"/>
    </xf>
    <xf numFmtId="0" fontId="6" fillId="0" borderId="11" xfId="0" applyFont="1" applyBorder="1" applyAlignment="1">
      <alignment horizontal="left" vertical="center"/>
    </xf>
    <xf numFmtId="0" fontId="6" fillId="0" borderId="0" xfId="0" applyFont="1" applyAlignment="1">
      <alignment horizontal="left" vertical="center"/>
    </xf>
    <xf numFmtId="0" fontId="6" fillId="0" borderId="13" xfId="0" applyFont="1" applyBorder="1" applyAlignment="1">
      <alignment horizontal="left" vertical="center"/>
    </xf>
    <xf numFmtId="0" fontId="6" fillId="0" borderId="6" xfId="0" applyFont="1" applyBorder="1" applyAlignment="1">
      <alignment horizontal="center" vertical="center"/>
    </xf>
    <xf numFmtId="0" fontId="6" fillId="0" borderId="10"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9" xfId="0" applyFont="1" applyBorder="1" applyAlignment="1">
      <alignment horizontal="center" vertical="center"/>
    </xf>
    <xf numFmtId="0" fontId="6" fillId="0" borderId="2" xfId="0" applyFont="1" applyBorder="1" applyAlignment="1">
      <alignment horizontal="center" textRotation="90" wrapText="1"/>
    </xf>
    <xf numFmtId="0" fontId="6" fillId="0" borderId="14" xfId="0" applyFont="1" applyBorder="1" applyAlignment="1">
      <alignment horizontal="center" textRotation="90" wrapText="1"/>
    </xf>
    <xf numFmtId="164" fontId="7" fillId="0" borderId="3" xfId="0" applyNumberFormat="1" applyFont="1" applyBorder="1" applyAlignment="1">
      <alignment horizontal="center" vertical="center"/>
    </xf>
    <xf numFmtId="164" fontId="7" fillId="0" borderId="4" xfId="0" applyNumberFormat="1" applyFont="1" applyBorder="1" applyAlignment="1">
      <alignment horizontal="center" vertical="center"/>
    </xf>
    <xf numFmtId="0" fontId="62" fillId="0" borderId="3" xfId="0" applyFont="1" applyBorder="1" applyAlignment="1">
      <alignment horizontal="left" vertical="center"/>
    </xf>
    <xf numFmtId="164" fontId="6" fillId="0" borderId="3" xfId="0" applyNumberFormat="1" applyFont="1" applyBorder="1" applyAlignment="1">
      <alignment horizontal="center" vertical="center"/>
    </xf>
    <xf numFmtId="164" fontId="6" fillId="0" borderId="4" xfId="0" applyNumberFormat="1" applyFont="1" applyBorder="1" applyAlignment="1">
      <alignment horizontal="center" vertical="center"/>
    </xf>
    <xf numFmtId="0" fontId="13"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5" xfId="0" applyFont="1" applyBorder="1" applyAlignment="1">
      <alignment horizontal="left" vertical="center" wrapText="1"/>
    </xf>
    <xf numFmtId="0" fontId="6" fillId="0" borderId="4" xfId="0" applyFont="1" applyBorder="1" applyAlignment="1">
      <alignment horizontal="left" vertical="center" wrapText="1"/>
    </xf>
    <xf numFmtId="164" fontId="6" fillId="0" borderId="1" xfId="0" applyNumberFormat="1" applyFont="1" applyBorder="1" applyAlignment="1">
      <alignment horizontal="center" vertical="center"/>
    </xf>
    <xf numFmtId="164" fontId="99" fillId="0" borderId="3" xfId="0" applyNumberFormat="1" applyFont="1" applyBorder="1" applyAlignment="1">
      <alignment horizontal="center" vertical="center"/>
    </xf>
    <xf numFmtId="164" fontId="99" fillId="0" borderId="4" xfId="0" applyNumberFormat="1" applyFont="1" applyBorder="1" applyAlignment="1">
      <alignment horizontal="center" vertical="center"/>
    </xf>
    <xf numFmtId="0" fontId="77" fillId="0" borderId="63" xfId="0" applyFont="1" applyBorder="1" applyAlignment="1">
      <alignment horizontal="left" vertical="center" wrapText="1"/>
    </xf>
    <xf numFmtId="0" fontId="77" fillId="0" borderId="62" xfId="0" applyFont="1" applyBorder="1" applyAlignment="1">
      <alignment horizontal="left" vertical="center"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xf>
    <xf numFmtId="0" fontId="7" fillId="0" borderId="4" xfId="0" applyFont="1" applyBorder="1" applyAlignment="1">
      <alignment horizontal="center"/>
    </xf>
    <xf numFmtId="0" fontId="28" fillId="2" borderId="1" xfId="0" applyFont="1" applyFill="1" applyBorder="1" applyAlignment="1">
      <alignment horizontal="center" vertical="center" textRotation="90" wrapText="1"/>
    </xf>
    <xf numFmtId="0" fontId="28" fillId="2" borderId="3" xfId="0" applyFont="1" applyFill="1" applyBorder="1" applyAlignment="1">
      <alignment horizontal="left" vertical="top" wrapText="1"/>
    </xf>
    <xf numFmtId="0" fontId="28" fillId="2" borderId="5" xfId="0" applyFont="1" applyFill="1" applyBorder="1" applyAlignment="1">
      <alignment horizontal="left" vertical="top" wrapText="1"/>
    </xf>
    <xf numFmtId="0" fontId="28" fillId="2" borderId="4" xfId="0" applyFont="1" applyFill="1" applyBorder="1" applyAlignment="1">
      <alignment horizontal="left" vertical="top" wrapText="1"/>
    </xf>
    <xf numFmtId="0" fontId="13" fillId="2" borderId="3" xfId="0" applyFont="1" applyFill="1" applyBorder="1" applyAlignment="1">
      <alignment horizontal="left" vertical="top" wrapText="1"/>
    </xf>
    <xf numFmtId="0" fontId="13" fillId="2" borderId="5" xfId="0" applyFont="1" applyFill="1" applyBorder="1" applyAlignment="1">
      <alignment horizontal="left" vertical="top" wrapText="1"/>
    </xf>
    <xf numFmtId="0" fontId="13" fillId="2" borderId="4" xfId="0" applyFont="1" applyFill="1" applyBorder="1" applyAlignment="1">
      <alignment horizontal="left" vertical="top" wrapText="1"/>
    </xf>
    <xf numFmtId="0" fontId="28" fillId="2" borderId="1" xfId="0" applyFont="1" applyFill="1" applyBorder="1" applyAlignment="1">
      <alignment horizontal="left" vertical="center" wrapText="1"/>
    </xf>
    <xf numFmtId="0" fontId="6" fillId="2" borderId="1" xfId="0" applyFont="1" applyFill="1" applyBorder="1" applyAlignment="1">
      <alignment vertical="top"/>
    </xf>
    <xf numFmtId="0" fontId="28" fillId="2" borderId="3" xfId="0" applyFont="1" applyFill="1" applyBorder="1" applyAlignment="1">
      <alignment horizontal="center"/>
    </xf>
    <xf numFmtId="0" fontId="28" fillId="2" borderId="5" xfId="0" applyFont="1" applyFill="1" applyBorder="1" applyAlignment="1">
      <alignment horizontal="center"/>
    </xf>
    <xf numFmtId="0" fontId="28" fillId="2" borderId="4" xfId="0" applyFont="1" applyFill="1" applyBorder="1" applyAlignment="1">
      <alignment horizontal="center"/>
    </xf>
    <xf numFmtId="0" fontId="29" fillId="2" borderId="1" xfId="0" applyFont="1" applyFill="1" applyBorder="1" applyAlignment="1">
      <alignment horizontal="left" vertical="center"/>
    </xf>
    <xf numFmtId="0" fontId="28" fillId="2" borderId="1" xfId="0" applyFont="1" applyFill="1" applyBorder="1" applyAlignment="1">
      <alignment horizontal="center" vertical="center"/>
    </xf>
    <xf numFmtId="0" fontId="6" fillId="2" borderId="3" xfId="0" applyFont="1" applyFill="1" applyBorder="1" applyAlignment="1">
      <alignment horizontal="center"/>
    </xf>
    <xf numFmtId="0" fontId="6" fillId="2" borderId="5" xfId="0" applyFont="1" applyFill="1" applyBorder="1" applyAlignment="1">
      <alignment horizontal="center"/>
    </xf>
    <xf numFmtId="0" fontId="6" fillId="2" borderId="4" xfId="0" applyFont="1" applyFill="1" applyBorder="1" applyAlignment="1">
      <alignment horizontal="center"/>
    </xf>
    <xf numFmtId="0" fontId="6" fillId="2" borderId="1" xfId="0" applyFont="1" applyFill="1" applyBorder="1" applyAlignment="1">
      <alignment horizontal="left" vertical="center" wrapText="1"/>
    </xf>
    <xf numFmtId="0" fontId="6" fillId="2" borderId="1" xfId="0" applyFont="1" applyFill="1" applyBorder="1" applyAlignment="1">
      <alignment horizontal="left" vertical="top"/>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0" fontId="6" fillId="2" borderId="1" xfId="0" applyFont="1" applyFill="1" applyBorder="1" applyAlignment="1">
      <alignment horizontal="left" vertical="center"/>
    </xf>
    <xf numFmtId="0" fontId="6" fillId="2" borderId="1" xfId="0" applyFont="1" applyFill="1" applyBorder="1" applyAlignment="1">
      <alignment horizontal="center"/>
    </xf>
    <xf numFmtId="49" fontId="1" fillId="2" borderId="1" xfId="0" applyNumberFormat="1" applyFont="1" applyFill="1" applyBorder="1" applyAlignment="1">
      <alignment horizontal="center"/>
    </xf>
    <xf numFmtId="0" fontId="6" fillId="2" borderId="6" xfId="0" applyFont="1" applyFill="1" applyBorder="1" applyAlignment="1">
      <alignment horizontal="center"/>
    </xf>
    <xf numFmtId="0" fontId="6" fillId="2" borderId="10" xfId="0" applyFont="1" applyFill="1" applyBorder="1" applyAlignment="1">
      <alignment horizontal="center"/>
    </xf>
    <xf numFmtId="0" fontId="7" fillId="2" borderId="1" xfId="0" applyFont="1" applyFill="1" applyBorder="1" applyAlignment="1">
      <alignment horizontal="left" vertical="center"/>
    </xf>
    <xf numFmtId="0" fontId="59" fillId="0" borderId="3" xfId="0" applyFont="1" applyBorder="1" applyAlignment="1">
      <alignment horizontal="left" wrapText="1"/>
    </xf>
    <xf numFmtId="0" fontId="61" fillId="0" borderId="4" xfId="0" applyFont="1" applyBorder="1" applyAlignment="1">
      <alignment horizontal="left" wrapText="1"/>
    </xf>
    <xf numFmtId="0" fontId="6" fillId="0" borderId="1" xfId="0" applyFont="1" applyBorder="1" applyAlignment="1">
      <alignment horizontal="center" wrapText="1"/>
    </xf>
    <xf numFmtId="0" fontId="7" fillId="0" borderId="1" xfId="0" applyFont="1" applyBorder="1" applyAlignment="1">
      <alignment horizontal="left" vertical="center"/>
    </xf>
    <xf numFmtId="0" fontId="6" fillId="0" borderId="1" xfId="0" applyFont="1" applyBorder="1" applyAlignment="1">
      <alignment horizontal="center" vertical="center"/>
    </xf>
    <xf numFmtId="0" fontId="59" fillId="0" borderId="1" xfId="0" applyFont="1" applyBorder="1" applyAlignment="1">
      <alignment horizontal="left" vertical="center"/>
    </xf>
    <xf numFmtId="0" fontId="59" fillId="0" borderId="1" xfId="0" applyFont="1" applyBorder="1" applyAlignment="1">
      <alignment horizontal="center" vertical="center"/>
    </xf>
    <xf numFmtId="164" fontId="59" fillId="0" borderId="1" xfId="0" applyNumberFormat="1" applyFont="1" applyBorder="1" applyAlignment="1">
      <alignment horizontal="center" vertical="center"/>
    </xf>
    <xf numFmtId="0" fontId="6" fillId="0" borderId="1" xfId="0" applyFont="1" applyBorder="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textRotation="90"/>
    </xf>
    <xf numFmtId="0" fontId="7" fillId="0" borderId="3" xfId="0" applyFont="1" applyBorder="1" applyAlignment="1">
      <alignment horizontal="left"/>
    </xf>
    <xf numFmtId="0" fontId="6" fillId="0" borderId="5" xfId="0" applyFont="1" applyBorder="1" applyAlignment="1">
      <alignment horizontal="left"/>
    </xf>
    <xf numFmtId="0" fontId="6" fillId="0" borderId="4" xfId="0" applyFont="1" applyBorder="1" applyAlignment="1">
      <alignment horizontal="left"/>
    </xf>
    <xf numFmtId="164" fontId="6" fillId="0" borderId="3" xfId="0" applyNumberFormat="1" applyFont="1" applyBorder="1" applyAlignment="1">
      <alignment horizontal="center"/>
    </xf>
    <xf numFmtId="164" fontId="6" fillId="0" borderId="4" xfId="0" applyNumberFormat="1" applyFont="1" applyBorder="1" applyAlignment="1">
      <alignment horizontal="center"/>
    </xf>
    <xf numFmtId="164" fontId="6" fillId="0" borderId="1" xfId="0" applyNumberFormat="1" applyFont="1" applyBorder="1" applyAlignment="1">
      <alignment horizontal="center"/>
    </xf>
    <xf numFmtId="0" fontId="6" fillId="0" borderId="1" xfId="0" applyFont="1" applyBorder="1" applyAlignment="1">
      <alignment horizontal="center"/>
    </xf>
    <xf numFmtId="164" fontId="7" fillId="0" borderId="1" xfId="0" applyNumberFormat="1" applyFont="1" applyBorder="1" applyAlignment="1">
      <alignment horizont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1" xfId="0" applyFont="1" applyBorder="1" applyAlignment="1">
      <alignment horizontal="center"/>
    </xf>
    <xf numFmtId="0" fontId="6" fillId="0" borderId="3" xfId="0" applyFont="1" applyBorder="1" applyAlignment="1">
      <alignment horizontal="left"/>
    </xf>
    <xf numFmtId="0" fontId="9" fillId="0" borderId="1" xfId="0" applyFont="1" applyBorder="1" applyAlignment="1">
      <alignment horizontal="center"/>
    </xf>
    <xf numFmtId="0" fontId="9" fillId="0" borderId="1" xfId="0" applyFont="1" applyBorder="1" applyAlignment="1">
      <alignment horizontal="center" vertical="center"/>
    </xf>
    <xf numFmtId="0" fontId="6" fillId="0" borderId="3" xfId="0" applyFont="1" applyBorder="1" applyAlignment="1">
      <alignment horizontal="left" vertical="center"/>
    </xf>
    <xf numFmtId="0" fontId="6" fillId="0" borderId="5" xfId="0" applyFont="1" applyBorder="1" applyAlignment="1">
      <alignment horizontal="left" vertical="center"/>
    </xf>
    <xf numFmtId="0" fontId="6" fillId="0" borderId="4" xfId="0" applyFont="1" applyBorder="1" applyAlignment="1">
      <alignment horizontal="left" vertical="center"/>
    </xf>
    <xf numFmtId="164" fontId="14" fillId="0" borderId="3" xfId="0" applyNumberFormat="1" applyFont="1" applyBorder="1" applyAlignment="1">
      <alignment horizontal="center" vertical="center"/>
    </xf>
    <xf numFmtId="0" fontId="14" fillId="0" borderId="4" xfId="0" applyFont="1" applyBorder="1" applyAlignment="1">
      <alignment horizontal="center" vertical="center"/>
    </xf>
    <xf numFmtId="0" fontId="6" fillId="0" borderId="0" xfId="0" applyFont="1" applyAlignment="1">
      <alignment horizontal="right" vertical="center"/>
    </xf>
    <xf numFmtId="0" fontId="58" fillId="0" borderId="0" xfId="0" applyFont="1" applyAlignment="1">
      <alignment horizontal="center" vertical="center"/>
    </xf>
    <xf numFmtId="0" fontId="6" fillId="0" borderId="1" xfId="0" applyFont="1" applyBorder="1" applyAlignment="1">
      <alignment vertical="center"/>
    </xf>
    <xf numFmtId="164" fontId="1" fillId="0" borderId="4" xfId="0" applyNumberFormat="1"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left" vertical="center"/>
    </xf>
    <xf numFmtId="0" fontId="1" fillId="0" borderId="10" xfId="0" applyFont="1" applyBorder="1" applyAlignment="1">
      <alignment horizontal="left" vertical="center"/>
    </xf>
    <xf numFmtId="0" fontId="1" fillId="0" borderId="7" xfId="0" applyFont="1" applyBorder="1" applyAlignment="1">
      <alignment horizontal="left" vertical="center"/>
    </xf>
    <xf numFmtId="0" fontId="1" fillId="0" borderId="1" xfId="0" applyFont="1" applyBorder="1" applyAlignment="1">
      <alignment horizontal="center" textRotation="90" wrapText="1"/>
    </xf>
    <xf numFmtId="49" fontId="6" fillId="0" borderId="3" xfId="0" applyNumberFormat="1" applyFont="1" applyBorder="1" applyAlignment="1">
      <alignment vertical="center" wrapText="1"/>
    </xf>
    <xf numFmtId="49" fontId="6" fillId="0" borderId="5" xfId="0" applyNumberFormat="1" applyFont="1" applyBorder="1" applyAlignment="1">
      <alignment vertical="center" wrapText="1"/>
    </xf>
    <xf numFmtId="49" fontId="6" fillId="0" borderId="4" xfId="0" applyNumberFormat="1" applyFont="1" applyBorder="1" applyAlignment="1">
      <alignment vertical="center" wrapText="1"/>
    </xf>
    <xf numFmtId="169" fontId="6" fillId="0" borderId="1" xfId="0" applyNumberFormat="1" applyFont="1" applyBorder="1" applyAlignment="1">
      <alignment horizontal="center" vertical="center"/>
    </xf>
    <xf numFmtId="49" fontId="9" fillId="0" borderId="3" xfId="0" applyNumberFormat="1" applyFont="1" applyBorder="1" applyAlignment="1">
      <alignment horizontal="left" vertical="center" wrapText="1"/>
    </xf>
    <xf numFmtId="49" fontId="9" fillId="0" borderId="5" xfId="0" applyNumberFormat="1" applyFont="1" applyBorder="1" applyAlignment="1">
      <alignment horizontal="left" vertical="center" wrapText="1"/>
    </xf>
    <xf numFmtId="49" fontId="9" fillId="0" borderId="4" xfId="0" applyNumberFormat="1" applyFont="1" applyBorder="1" applyAlignment="1">
      <alignment horizontal="left"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169" fontId="9" fillId="0" borderId="1" xfId="0" applyNumberFormat="1" applyFont="1" applyBorder="1" applyAlignment="1">
      <alignment horizontal="center" vertical="center"/>
    </xf>
    <xf numFmtId="0" fontId="68" fillId="0" borderId="5" xfId="0" applyFont="1" applyBorder="1" applyAlignment="1">
      <alignment vertical="center" wrapText="1"/>
    </xf>
    <xf numFmtId="0" fontId="68" fillId="0" borderId="4" xfId="0" applyFont="1" applyBorder="1" applyAlignment="1">
      <alignment vertical="center" wrapText="1"/>
    </xf>
    <xf numFmtId="164" fontId="9" fillId="0" borderId="3" xfId="0" applyNumberFormat="1" applyFont="1" applyBorder="1" applyAlignment="1">
      <alignment horizontal="center" vertical="center"/>
    </xf>
    <xf numFmtId="169" fontId="6" fillId="0" borderId="3" xfId="0" applyNumberFormat="1" applyFont="1" applyBorder="1" applyAlignment="1">
      <alignment horizontal="center" vertical="center"/>
    </xf>
    <xf numFmtId="169" fontId="6" fillId="0" borderId="4" xfId="0" applyNumberFormat="1" applyFont="1" applyBorder="1" applyAlignment="1">
      <alignment horizontal="center" vertical="center"/>
    </xf>
    <xf numFmtId="0" fontId="15" fillId="0" borderId="3" xfId="0" applyFont="1" applyBorder="1" applyAlignment="1">
      <alignment vertical="center" wrapText="1"/>
    </xf>
    <xf numFmtId="0" fontId="15" fillId="0" borderId="5" xfId="0" applyFont="1" applyBorder="1" applyAlignment="1">
      <alignment vertical="center" wrapText="1"/>
    </xf>
    <xf numFmtId="0" fontId="15" fillId="0" borderId="4" xfId="0" applyFont="1" applyBorder="1" applyAlignment="1">
      <alignment vertical="center" wrapText="1"/>
    </xf>
    <xf numFmtId="164" fontId="17" fillId="0" borderId="1" xfId="0" applyNumberFormat="1" applyFont="1" applyBorder="1" applyAlignment="1">
      <alignment horizontal="center" vertical="center"/>
    </xf>
    <xf numFmtId="0" fontId="3" fillId="0" borderId="3" xfId="0" applyFont="1" applyBorder="1" applyAlignment="1">
      <alignment vertical="center" wrapText="1"/>
    </xf>
    <xf numFmtId="0" fontId="3" fillId="0" borderId="5" xfId="0" applyFont="1" applyBorder="1" applyAlignment="1">
      <alignment vertical="center" wrapText="1"/>
    </xf>
    <xf numFmtId="0" fontId="3" fillId="0" borderId="4" xfId="0" applyFont="1" applyBorder="1" applyAlignment="1">
      <alignment vertical="center" wrapText="1"/>
    </xf>
    <xf numFmtId="164" fontId="3" fillId="0" borderId="4" xfId="0" applyNumberFormat="1" applyFont="1" applyBorder="1" applyAlignment="1">
      <alignment horizontal="center" vertical="center"/>
    </xf>
    <xf numFmtId="0" fontId="1" fillId="0" borderId="3" xfId="0" applyFont="1" applyBorder="1" applyAlignment="1">
      <alignment vertical="center" wrapText="1"/>
    </xf>
    <xf numFmtId="0" fontId="1" fillId="0" borderId="5" xfId="0" applyFont="1" applyBorder="1" applyAlignment="1">
      <alignment vertical="center" wrapText="1"/>
    </xf>
    <xf numFmtId="0" fontId="1" fillId="0" borderId="4" xfId="0" applyFont="1" applyBorder="1" applyAlignment="1">
      <alignment vertical="center" wrapText="1"/>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86" fillId="2" borderId="3" xfId="0" applyFont="1" applyFill="1" applyBorder="1" applyAlignment="1">
      <alignment horizontal="left" vertical="center" wrapText="1"/>
    </xf>
    <xf numFmtId="0" fontId="86" fillId="2" borderId="5" xfId="0" applyFont="1" applyFill="1" applyBorder="1" applyAlignment="1">
      <alignment horizontal="left" vertical="center" wrapText="1"/>
    </xf>
    <xf numFmtId="0" fontId="86" fillId="2" borderId="4" xfId="0" applyFont="1" applyFill="1" applyBorder="1" applyAlignment="1">
      <alignment horizontal="left" vertical="center" wrapText="1"/>
    </xf>
    <xf numFmtId="0" fontId="3" fillId="2" borderId="3" xfId="0" applyFont="1" applyFill="1" applyBorder="1" applyAlignment="1">
      <alignment horizontal="left" vertical="center"/>
    </xf>
    <xf numFmtId="0" fontId="3" fillId="2" borderId="5" xfId="0" applyFont="1" applyFill="1" applyBorder="1" applyAlignment="1">
      <alignment horizontal="left" vertical="center"/>
    </xf>
    <xf numFmtId="0" fontId="3" fillId="2" borderId="4" xfId="0" applyFont="1" applyFill="1" applyBorder="1" applyAlignment="1">
      <alignment horizontal="left"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9"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0" applyFont="1" applyFill="1" applyBorder="1" applyAlignment="1">
      <alignment horizontal="center"/>
    </xf>
    <xf numFmtId="0" fontId="95" fillId="2" borderId="2" xfId="0" applyFont="1" applyFill="1" applyBorder="1" applyAlignment="1">
      <alignment horizontal="center" vertical="center" textRotation="90" wrapText="1"/>
    </xf>
    <xf numFmtId="0" fontId="95" fillId="2" borderId="15" xfId="0" applyFont="1" applyFill="1" applyBorder="1" applyAlignment="1">
      <alignment horizontal="center" vertical="center" textRotation="90" wrapText="1"/>
    </xf>
    <xf numFmtId="0" fontId="95" fillId="2" borderId="14" xfId="0" applyFont="1" applyFill="1" applyBorder="1" applyAlignment="1">
      <alignment horizontal="center" vertical="center" textRotation="90" wrapText="1"/>
    </xf>
    <xf numFmtId="0" fontId="96" fillId="2" borderId="3" xfId="0" applyFont="1" applyFill="1" applyBorder="1" applyAlignment="1">
      <alignment horizontal="left" vertical="center" wrapText="1"/>
    </xf>
    <xf numFmtId="0" fontId="96" fillId="2" borderId="5" xfId="0" applyFont="1" applyFill="1" applyBorder="1" applyAlignment="1">
      <alignment horizontal="left" vertical="center" wrapText="1"/>
    </xf>
    <xf numFmtId="0" fontId="96" fillId="2" borderId="4" xfId="0" applyFont="1" applyFill="1" applyBorder="1" applyAlignment="1">
      <alignment horizontal="left" vertical="center" wrapText="1"/>
    </xf>
    <xf numFmtId="0" fontId="86" fillId="2" borderId="3" xfId="0" applyFont="1" applyFill="1" applyBorder="1" applyAlignment="1">
      <alignment horizontal="left" vertical="center"/>
    </xf>
    <xf numFmtId="0" fontId="86" fillId="2" borderId="5" xfId="0" applyFont="1" applyFill="1" applyBorder="1" applyAlignment="1">
      <alignment horizontal="left" vertical="center"/>
    </xf>
    <xf numFmtId="0" fontId="86" fillId="2" borderId="4" xfId="0" applyFont="1" applyFill="1" applyBorder="1" applyAlignment="1">
      <alignment horizontal="left" vertical="center"/>
    </xf>
    <xf numFmtId="0" fontId="82" fillId="2" borderId="3" xfId="0" applyFont="1" applyFill="1" applyBorder="1" applyAlignment="1">
      <alignment horizontal="left" vertical="center"/>
    </xf>
    <xf numFmtId="0" fontId="82" fillId="2" borderId="5" xfId="0" applyFont="1" applyFill="1" applyBorder="1" applyAlignment="1">
      <alignment horizontal="left" vertical="center"/>
    </xf>
    <xf numFmtId="0" fontId="82" fillId="2" borderId="4" xfId="0" applyFont="1" applyFill="1" applyBorder="1" applyAlignment="1">
      <alignment horizontal="left" vertical="center"/>
    </xf>
    <xf numFmtId="0" fontId="95" fillId="2" borderId="2" xfId="0" applyFont="1" applyFill="1" applyBorder="1" applyAlignment="1">
      <alignment horizontal="left" vertical="center"/>
    </xf>
    <xf numFmtId="0" fontId="95" fillId="2" borderId="14" xfId="0" applyFont="1" applyFill="1" applyBorder="1" applyAlignment="1">
      <alignment horizontal="left" vertical="center"/>
    </xf>
    <xf numFmtId="0" fontId="95" fillId="2" borderId="2" xfId="0" applyFont="1" applyFill="1" applyBorder="1" applyAlignment="1">
      <alignment horizontal="center" vertical="center"/>
    </xf>
    <xf numFmtId="0" fontId="95" fillId="2" borderId="14" xfId="0" applyFont="1" applyFill="1" applyBorder="1" applyAlignment="1">
      <alignment horizontal="center" vertical="center"/>
    </xf>
    <xf numFmtId="0" fontId="95" fillId="2" borderId="6" xfId="0" applyFont="1" applyFill="1" applyBorder="1" applyAlignment="1">
      <alignment horizontal="center" vertical="center"/>
    </xf>
    <xf numFmtId="0" fontId="95" fillId="2" borderId="10" xfId="0" applyFont="1" applyFill="1" applyBorder="1" applyAlignment="1">
      <alignment horizontal="center" vertical="center"/>
    </xf>
    <xf numFmtId="0" fontId="95" fillId="2" borderId="7" xfId="0" applyFont="1" applyFill="1" applyBorder="1" applyAlignment="1">
      <alignment horizontal="center" vertical="center"/>
    </xf>
    <xf numFmtId="0" fontId="95" fillId="2" borderId="8" xfId="0" applyFont="1" applyFill="1" applyBorder="1" applyAlignment="1">
      <alignment horizontal="center" vertical="center"/>
    </xf>
    <xf numFmtId="0" fontId="95" fillId="2" borderId="12" xfId="0" applyFont="1" applyFill="1" applyBorder="1" applyAlignment="1">
      <alignment horizontal="center" vertical="center"/>
    </xf>
    <xf numFmtId="0" fontId="95" fillId="2" borderId="9" xfId="0" applyFont="1" applyFill="1" applyBorder="1" applyAlignment="1">
      <alignment horizontal="center" vertical="center"/>
    </xf>
    <xf numFmtId="0" fontId="95" fillId="2" borderId="2" xfId="0" applyFont="1" applyFill="1" applyBorder="1" applyAlignment="1">
      <alignment horizontal="center" vertical="center" wrapText="1"/>
    </xf>
    <xf numFmtId="0" fontId="95" fillId="2" borderId="14" xfId="0" applyFont="1" applyFill="1" applyBorder="1" applyAlignment="1">
      <alignment horizontal="center" vertical="center" wrapText="1"/>
    </xf>
    <xf numFmtId="0" fontId="1" fillId="2" borderId="3" xfId="0"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4" xfId="0" applyFont="1" applyFill="1" applyBorder="1" applyAlignment="1">
      <alignment horizontal="left" vertical="center" wrapText="1"/>
    </xf>
    <xf numFmtId="0" fontId="32" fillId="2" borderId="3" xfId="0" applyFont="1" applyFill="1" applyBorder="1" applyAlignment="1">
      <alignment horizontal="left" vertical="top"/>
    </xf>
    <xf numFmtId="0" fontId="32" fillId="2" borderId="5" xfId="0" applyFont="1" applyFill="1" applyBorder="1" applyAlignment="1">
      <alignment horizontal="left" vertical="top"/>
    </xf>
    <xf numFmtId="0" fontId="32" fillId="2" borderId="4" xfId="0" applyFont="1" applyFill="1" applyBorder="1" applyAlignment="1">
      <alignment horizontal="left" vertical="top"/>
    </xf>
    <xf numFmtId="0" fontId="28" fillId="2" borderId="3" xfId="0" applyFont="1" applyFill="1" applyBorder="1" applyAlignment="1">
      <alignment horizontal="left" vertical="center"/>
    </xf>
    <xf numFmtId="0" fontId="28" fillId="2" borderId="5" xfId="0" applyFont="1" applyFill="1" applyBorder="1" applyAlignment="1">
      <alignment horizontal="left" vertical="center"/>
    </xf>
    <xf numFmtId="0" fontId="28" fillId="2" borderId="4" xfId="0" applyFont="1" applyFill="1" applyBorder="1" applyAlignment="1">
      <alignment horizontal="left" vertical="center"/>
    </xf>
    <xf numFmtId="0" fontId="32" fillId="2" borderId="3" xfId="0" applyFont="1" applyFill="1" applyBorder="1" applyAlignment="1">
      <alignment vertical="top" wrapText="1"/>
    </xf>
    <xf numFmtId="0" fontId="32" fillId="2" borderId="5" xfId="0" applyFont="1" applyFill="1" applyBorder="1" applyAlignment="1">
      <alignment vertical="top" wrapText="1"/>
    </xf>
    <xf numFmtId="0" fontId="32" fillId="2" borderId="4" xfId="0" applyFont="1" applyFill="1" applyBorder="1" applyAlignment="1">
      <alignment vertical="top" wrapText="1"/>
    </xf>
    <xf numFmtId="0" fontId="1" fillId="2" borderId="1" xfId="0" applyFont="1" applyFill="1" applyBorder="1" applyAlignment="1">
      <alignment horizontal="left" vertical="center"/>
    </xf>
    <xf numFmtId="0" fontId="1" fillId="2" borderId="1" xfId="0" applyFont="1" applyFill="1" applyBorder="1" applyAlignment="1">
      <alignment horizontal="center"/>
    </xf>
    <xf numFmtId="0" fontId="1" fillId="0" borderId="3" xfId="0" applyFont="1" applyBorder="1" applyAlignment="1">
      <alignment horizontal="left"/>
    </xf>
    <xf numFmtId="0" fontId="1" fillId="0" borderId="6" xfId="0" applyFont="1" applyBorder="1" applyAlignment="1">
      <alignment horizontal="center"/>
    </xf>
    <xf numFmtId="0" fontId="1" fillId="0" borderId="10" xfId="0" applyFont="1" applyBorder="1" applyAlignment="1">
      <alignment horizontal="center"/>
    </xf>
    <xf numFmtId="0" fontId="3" fillId="2" borderId="1" xfId="0" applyFont="1" applyFill="1" applyBorder="1" applyAlignment="1">
      <alignment horizontal="left" vertical="center"/>
    </xf>
    <xf numFmtId="49" fontId="23" fillId="0" borderId="3" xfId="0" applyNumberFormat="1" applyFont="1" applyBorder="1" applyAlignment="1">
      <alignment horizontal="left" vertical="top" wrapText="1"/>
    </xf>
    <xf numFmtId="49" fontId="23" fillId="0" borderId="4" xfId="0" applyNumberFormat="1" applyFont="1" applyBorder="1" applyAlignment="1">
      <alignment horizontal="left" vertical="top" wrapText="1"/>
    </xf>
    <xf numFmtId="0" fontId="31" fillId="0" borderId="3" xfId="0" applyFont="1" applyBorder="1" applyAlignment="1">
      <alignment horizontal="left" vertical="center" wrapText="1"/>
    </xf>
    <xf numFmtId="0" fontId="31" fillId="0" borderId="4" xfId="0" applyFont="1" applyBorder="1" applyAlignment="1">
      <alignment horizontal="left" vertical="center" wrapText="1"/>
    </xf>
    <xf numFmtId="164" fontId="17" fillId="0" borderId="3" xfId="0" applyNumberFormat="1" applyFont="1" applyBorder="1" applyAlignment="1">
      <alignment horizontal="center"/>
    </xf>
    <xf numFmtId="0" fontId="17" fillId="0" borderId="4" xfId="0" applyFont="1" applyBorder="1" applyAlignment="1">
      <alignment horizontal="center"/>
    </xf>
    <xf numFmtId="164" fontId="3" fillId="0" borderId="4" xfId="0" applyNumberFormat="1" applyFont="1" applyBorder="1" applyAlignment="1">
      <alignment horizontal="center"/>
    </xf>
    <xf numFmtId="164" fontId="1" fillId="0" borderId="4" xfId="0" applyNumberFormat="1" applyFont="1" applyBorder="1" applyAlignment="1">
      <alignment horizontal="center"/>
    </xf>
    <xf numFmtId="0" fontId="17" fillId="0" borderId="1" xfId="0" applyFont="1" applyBorder="1" applyAlignment="1">
      <alignment horizontal="center" vertical="center"/>
    </xf>
    <xf numFmtId="0" fontId="17" fillId="0" borderId="1" xfId="0" applyFont="1" applyBorder="1" applyAlignment="1">
      <alignment horizontal="center"/>
    </xf>
    <xf numFmtId="0" fontId="1" fillId="0" borderId="0" xfId="0" applyFont="1" applyAlignment="1">
      <alignment horizontal="center" vertical="center"/>
    </xf>
    <xf numFmtId="0" fontId="6" fillId="0" borderId="1" xfId="0" applyFont="1" applyBorder="1" applyAlignment="1">
      <alignment horizontal="center" textRotation="90" wrapText="1"/>
    </xf>
    <xf numFmtId="164" fontId="62" fillId="0" borderId="1" xfId="0" applyNumberFormat="1" applyFont="1" applyBorder="1" applyAlignment="1">
      <alignment horizontal="center"/>
    </xf>
    <xf numFmtId="164" fontId="62" fillId="2" borderId="1" xfId="0" applyNumberFormat="1" applyFont="1" applyFill="1" applyBorder="1" applyAlignment="1">
      <alignment horizontal="center"/>
    </xf>
    <xf numFmtId="164" fontId="12" fillId="0" borderId="1" xfId="0" applyNumberFormat="1" applyFont="1" applyBorder="1" applyAlignment="1">
      <alignment horizontal="center"/>
    </xf>
    <xf numFmtId="0" fontId="12" fillId="0" borderId="1" xfId="0" applyFont="1" applyBorder="1" applyAlignment="1">
      <alignment horizontal="left" vertical="center" wrapText="1"/>
    </xf>
    <xf numFmtId="0" fontId="12" fillId="2" borderId="1" xfId="0" applyFont="1" applyFill="1" applyBorder="1" applyAlignment="1">
      <alignment horizontal="left" vertical="center"/>
    </xf>
    <xf numFmtId="164" fontId="12" fillId="2" borderId="3" xfId="0" applyNumberFormat="1" applyFont="1" applyFill="1" applyBorder="1" applyAlignment="1">
      <alignment horizontal="center"/>
    </xf>
    <xf numFmtId="164" fontId="12" fillId="2" borderId="4" xfId="0" applyNumberFormat="1" applyFont="1" applyFill="1" applyBorder="1" applyAlignment="1">
      <alignment horizont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12" fillId="2" borderId="3" xfId="0" applyFont="1" applyFill="1" applyBorder="1" applyAlignment="1">
      <alignment horizontal="left" vertical="center"/>
    </xf>
    <xf numFmtId="0" fontId="12" fillId="2" borderId="5" xfId="0" applyFont="1" applyFill="1" applyBorder="1" applyAlignment="1">
      <alignment horizontal="left" vertical="center"/>
    </xf>
    <xf numFmtId="0" fontId="12" fillId="2" borderId="4" xfId="0" applyFont="1" applyFill="1" applyBorder="1" applyAlignment="1">
      <alignment horizontal="left" vertical="center"/>
    </xf>
    <xf numFmtId="164" fontId="12" fillId="2" borderId="3" xfId="0" applyNumberFormat="1" applyFont="1" applyFill="1" applyBorder="1" applyAlignment="1">
      <alignment horizontal="center" vertical="center"/>
    </xf>
    <xf numFmtId="164" fontId="12" fillId="2" borderId="4" xfId="0" applyNumberFormat="1" applyFont="1" applyFill="1" applyBorder="1" applyAlignment="1">
      <alignment horizontal="center" vertical="center"/>
    </xf>
    <xf numFmtId="0" fontId="7" fillId="2" borderId="3" xfId="0" applyFont="1" applyFill="1" applyBorder="1" applyAlignment="1">
      <alignment horizontal="left" vertical="center"/>
    </xf>
    <xf numFmtId="0" fontId="7" fillId="2" borderId="5" xfId="0" applyFont="1" applyFill="1" applyBorder="1" applyAlignment="1">
      <alignment horizontal="left" vertical="center"/>
    </xf>
    <xf numFmtId="0" fontId="7" fillId="2" borderId="4" xfId="0" applyFont="1" applyFill="1" applyBorder="1" applyAlignment="1">
      <alignment horizontal="left" vertical="center"/>
    </xf>
    <xf numFmtId="0" fontId="6" fillId="2" borderId="6"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9" xfId="0" applyFont="1" applyFill="1" applyBorder="1" applyAlignment="1">
      <alignment horizontal="center" vertical="center"/>
    </xf>
    <xf numFmtId="0" fontId="28" fillId="2" borderId="2" xfId="0" applyFont="1" applyFill="1" applyBorder="1" applyAlignment="1">
      <alignment horizontal="center" vertical="center" textRotation="90" wrapText="1"/>
    </xf>
    <xf numFmtId="0" fontId="28" fillId="2" borderId="15" xfId="0" applyFont="1" applyFill="1" applyBorder="1" applyAlignment="1">
      <alignment horizontal="center" vertical="center" textRotation="90" wrapText="1"/>
    </xf>
    <xf numFmtId="0" fontId="28" fillId="2" borderId="14" xfId="0" applyFont="1" applyFill="1" applyBorder="1" applyAlignment="1">
      <alignment horizontal="center" vertical="center" textRotation="90" wrapText="1"/>
    </xf>
    <xf numFmtId="0" fontId="28" fillId="2" borderId="3" xfId="0" applyFont="1" applyFill="1" applyBorder="1" applyAlignment="1">
      <alignment horizontal="left" vertical="center" wrapText="1"/>
    </xf>
    <xf numFmtId="0" fontId="28" fillId="2" borderId="5"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6" xfId="0" applyFont="1" applyFill="1" applyBorder="1" applyAlignment="1">
      <alignment horizontal="center" vertical="center"/>
    </xf>
    <xf numFmtId="0" fontId="28" fillId="2" borderId="10"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0" xfId="0" applyFont="1" applyFill="1" applyAlignment="1">
      <alignment horizontal="center" vertical="center"/>
    </xf>
    <xf numFmtId="0" fontId="0" fillId="2" borderId="5" xfId="0" applyFill="1" applyBorder="1" applyAlignment="1">
      <alignment horizontal="left" vertical="top" wrapText="1"/>
    </xf>
    <xf numFmtId="0" fontId="0" fillId="2" borderId="4" xfId="0" applyFill="1" applyBorder="1" applyAlignment="1">
      <alignment horizontal="left" vertical="top" wrapText="1"/>
    </xf>
    <xf numFmtId="0" fontId="28" fillId="2" borderId="3" xfId="0" applyFont="1" applyFill="1" applyBorder="1" applyAlignment="1">
      <alignment horizontal="left" vertical="top"/>
    </xf>
    <xf numFmtId="0" fontId="28" fillId="2" borderId="5" xfId="0" applyFont="1" applyFill="1" applyBorder="1" applyAlignment="1">
      <alignment horizontal="left" vertical="top"/>
    </xf>
    <xf numFmtId="0" fontId="28" fillId="2" borderId="4" xfId="0" applyFont="1" applyFill="1" applyBorder="1" applyAlignment="1">
      <alignment horizontal="left" vertical="top"/>
    </xf>
    <xf numFmtId="0" fontId="62" fillId="2" borderId="5" xfId="0" applyFont="1" applyFill="1" applyBorder="1" applyAlignment="1">
      <alignment horizontal="left" vertical="top" wrapText="1"/>
    </xf>
    <xf numFmtId="0" fontId="62" fillId="2" borderId="5" xfId="0" applyFont="1" applyFill="1" applyBorder="1" applyAlignment="1">
      <alignment horizontal="left" vertical="top"/>
    </xf>
    <xf numFmtId="0" fontId="62" fillId="2" borderId="4" xfId="0" applyFont="1" applyFill="1" applyBorder="1" applyAlignment="1">
      <alignment horizontal="left" vertical="top"/>
    </xf>
    <xf numFmtId="0" fontId="28" fillId="2" borderId="3" xfId="0" applyFont="1" applyFill="1" applyBorder="1" applyAlignment="1">
      <alignment vertical="top" wrapText="1"/>
    </xf>
    <xf numFmtId="0" fontId="28" fillId="2" borderId="5" xfId="0" applyFont="1" applyFill="1" applyBorder="1" applyAlignment="1">
      <alignment vertical="top" wrapText="1"/>
    </xf>
    <xf numFmtId="0" fontId="28" fillId="2" borderId="4" xfId="0" applyFont="1" applyFill="1" applyBorder="1" applyAlignment="1">
      <alignment vertical="top" wrapText="1"/>
    </xf>
    <xf numFmtId="0" fontId="28" fillId="2" borderId="3" xfId="0" applyFont="1" applyFill="1" applyBorder="1" applyAlignment="1">
      <alignment vertical="top"/>
    </xf>
    <xf numFmtId="0" fontId="28" fillId="2" borderId="5" xfId="0" applyFont="1" applyFill="1" applyBorder="1" applyAlignment="1">
      <alignment vertical="top"/>
    </xf>
    <xf numFmtId="0" fontId="28" fillId="2" borderId="4" xfId="0" applyFont="1" applyFill="1" applyBorder="1" applyAlignment="1">
      <alignment vertical="top"/>
    </xf>
    <xf numFmtId="0" fontId="62" fillId="2" borderId="4" xfId="0" applyFont="1" applyFill="1" applyBorder="1" applyAlignment="1">
      <alignment horizontal="left" vertical="top" wrapText="1"/>
    </xf>
    <xf numFmtId="0" fontId="6" fillId="2" borderId="3" xfId="0" applyFont="1" applyFill="1" applyBorder="1" applyAlignment="1">
      <alignment horizontal="left" vertical="center"/>
    </xf>
    <xf numFmtId="0" fontId="6" fillId="2" borderId="5" xfId="0" applyFont="1" applyFill="1" applyBorder="1" applyAlignment="1">
      <alignment horizontal="left" vertical="center"/>
    </xf>
    <xf numFmtId="0" fontId="6" fillId="2" borderId="4" xfId="0" applyFont="1" applyFill="1" applyBorder="1" applyAlignment="1">
      <alignment horizontal="left" vertical="center"/>
    </xf>
    <xf numFmtId="0" fontId="24" fillId="0" borderId="3" xfId="0" applyFont="1" applyBorder="1" applyAlignment="1">
      <alignment horizontal="left" vertical="center" wrapText="1"/>
    </xf>
    <xf numFmtId="0" fontId="24" fillId="0" borderId="4" xfId="0" applyFont="1" applyBorder="1" applyAlignment="1">
      <alignment horizontal="left" vertical="center" wrapText="1"/>
    </xf>
    <xf numFmtId="0" fontId="6" fillId="0" borderId="3" xfId="0" applyFont="1" applyBorder="1" applyAlignment="1">
      <alignment horizontal="center" wrapText="1"/>
    </xf>
    <xf numFmtId="0" fontId="6" fillId="0" borderId="4" xfId="0" applyFont="1" applyBorder="1" applyAlignment="1">
      <alignment horizontal="center" wrapText="1"/>
    </xf>
    <xf numFmtId="0" fontId="7" fillId="2" borderId="10" xfId="0" applyFont="1" applyFill="1" applyBorder="1" applyAlignment="1">
      <alignment horizontal="left" vertical="center"/>
    </xf>
    <xf numFmtId="0" fontId="7" fillId="2" borderId="7" xfId="0" applyFont="1" applyFill="1" applyBorder="1" applyAlignment="1">
      <alignment horizontal="left" vertical="center"/>
    </xf>
    <xf numFmtId="0" fontId="84" fillId="0" borderId="3" xfId="0" applyFont="1" applyBorder="1" applyAlignment="1">
      <alignment horizontal="left" wrapText="1"/>
    </xf>
    <xf numFmtId="0" fontId="84" fillId="0" borderId="4" xfId="0" applyFont="1" applyBorder="1" applyAlignment="1">
      <alignment horizontal="left" wrapText="1"/>
    </xf>
    <xf numFmtId="0" fontId="14" fillId="0" borderId="1" xfId="0" applyFont="1" applyBorder="1" applyAlignment="1">
      <alignment horizontal="center"/>
    </xf>
    <xf numFmtId="164" fontId="7" fillId="0" borderId="1" xfId="0" applyNumberFormat="1" applyFont="1" applyBorder="1" applyAlignment="1">
      <alignment horizontal="center" vertical="center"/>
    </xf>
    <xf numFmtId="0" fontId="13" fillId="0" borderId="0" xfId="0" applyFont="1" applyAlignment="1">
      <alignment horizontal="center" vertical="center"/>
    </xf>
    <xf numFmtId="0" fontId="13" fillId="0" borderId="40" xfId="0" applyFont="1" applyBorder="1" applyAlignment="1">
      <alignment horizontal="left" vertical="center"/>
    </xf>
    <xf numFmtId="0" fontId="13" fillId="0" borderId="20" xfId="0" applyFont="1" applyBorder="1" applyAlignment="1">
      <alignment horizontal="left" vertical="center"/>
    </xf>
    <xf numFmtId="0" fontId="13" fillId="0" borderId="18" xfId="0" applyFont="1" applyBorder="1" applyAlignment="1">
      <alignment vertical="center"/>
    </xf>
    <xf numFmtId="0" fontId="13" fillId="0" borderId="19" xfId="0" applyFont="1" applyBorder="1" applyAlignment="1">
      <alignment vertical="center"/>
    </xf>
    <xf numFmtId="0" fontId="13" fillId="0" borderId="17" xfId="0" applyFont="1" applyBorder="1" applyAlignment="1">
      <alignment vertical="center"/>
    </xf>
    <xf numFmtId="0" fontId="13" fillId="0" borderId="22" xfId="0" applyFont="1" applyBorder="1" applyAlignment="1">
      <alignment horizontal="left" vertical="center"/>
    </xf>
    <xf numFmtId="0" fontId="13" fillId="0" borderId="36" xfId="0" applyFont="1" applyBorder="1" applyAlignment="1">
      <alignment horizontal="center" vertical="center"/>
    </xf>
    <xf numFmtId="0" fontId="11" fillId="0" borderId="22" xfId="0" applyFont="1" applyBorder="1" applyAlignment="1">
      <alignment horizontal="left" vertical="center"/>
    </xf>
    <xf numFmtId="164" fontId="11" fillId="0" borderId="36" xfId="0" applyNumberFormat="1" applyFont="1" applyBorder="1" applyAlignment="1">
      <alignment horizontal="center" vertical="center"/>
    </xf>
    <xf numFmtId="0" fontId="13" fillId="0" borderId="24" xfId="0" applyFont="1" applyBorder="1" applyAlignment="1">
      <alignment horizontal="left" vertical="center"/>
    </xf>
    <xf numFmtId="0" fontId="13" fillId="0" borderId="25" xfId="0" applyFont="1" applyBorder="1" applyAlignment="1">
      <alignment horizontal="left" vertical="center"/>
    </xf>
    <xf numFmtId="0" fontId="13" fillId="0" borderId="25" xfId="0" applyFont="1" applyBorder="1" applyAlignment="1">
      <alignment vertical="center"/>
    </xf>
    <xf numFmtId="0" fontId="13" fillId="0" borderId="16" xfId="0" applyFont="1" applyBorder="1" applyAlignment="1">
      <alignment horizontal="left" vertical="center"/>
    </xf>
    <xf numFmtId="0" fontId="13" fillId="0" borderId="19" xfId="0" applyFont="1" applyBorder="1" applyAlignment="1">
      <alignment horizontal="left" vertical="center"/>
    </xf>
    <xf numFmtId="0" fontId="13" fillId="0" borderId="39" xfId="0" applyFont="1" applyBorder="1" applyAlignment="1">
      <alignment horizontal="left" vertical="center"/>
    </xf>
    <xf numFmtId="0" fontId="13" fillId="0" borderId="35" xfId="0" applyFont="1" applyBorder="1" applyAlignment="1">
      <alignment horizontal="center" vertical="center"/>
    </xf>
    <xf numFmtId="0" fontId="13" fillId="0" borderId="37" xfId="0" applyFont="1" applyBorder="1" applyAlignment="1">
      <alignment horizontal="center" vertical="center"/>
    </xf>
    <xf numFmtId="0" fontId="13" fillId="0" borderId="23" xfId="0" applyFont="1" applyBorder="1" applyAlignment="1">
      <alignment horizontal="center"/>
    </xf>
    <xf numFmtId="0" fontId="13" fillId="0" borderId="23" xfId="0" applyFont="1" applyBorder="1" applyAlignment="1">
      <alignment horizontal="center" vertical="center"/>
    </xf>
    <xf numFmtId="164" fontId="13" fillId="0" borderId="23" xfId="0" applyNumberFormat="1" applyFont="1" applyBorder="1" applyAlignment="1">
      <alignment horizontal="center"/>
    </xf>
    <xf numFmtId="0" fontId="13" fillId="0" borderId="22" xfId="0" applyFont="1" applyBorder="1" applyAlignment="1">
      <alignment horizontal="center"/>
    </xf>
    <xf numFmtId="0" fontId="11" fillId="0" borderId="30" xfId="0" applyFont="1" applyBorder="1" applyAlignment="1">
      <alignment horizontal="left" vertical="center" wrapText="1"/>
    </xf>
    <xf numFmtId="164" fontId="11" fillId="0" borderId="23" xfId="0" applyNumberFormat="1" applyFont="1" applyBorder="1" applyAlignment="1">
      <alignment horizontal="center"/>
    </xf>
    <xf numFmtId="0" fontId="13" fillId="0" borderId="22" xfId="0" applyFont="1" applyBorder="1" applyAlignment="1">
      <alignment horizontal="center" vertical="center"/>
    </xf>
    <xf numFmtId="164" fontId="13" fillId="0" borderId="36" xfId="0" applyNumberFormat="1" applyFont="1" applyBorder="1" applyAlignment="1">
      <alignment horizontal="center"/>
    </xf>
    <xf numFmtId="0" fontId="13" fillId="0" borderId="31" xfId="0" applyFont="1" applyBorder="1" applyAlignment="1">
      <alignment horizontal="center"/>
    </xf>
    <xf numFmtId="0" fontId="13" fillId="0" borderId="28" xfId="0" applyFont="1" applyBorder="1" applyAlignment="1">
      <alignment horizontal="center"/>
    </xf>
    <xf numFmtId="0" fontId="13" fillId="0" borderId="26" xfId="0" applyFont="1" applyBorder="1" applyAlignment="1">
      <alignment horizontal="center" vertical="center"/>
    </xf>
    <xf numFmtId="0" fontId="13" fillId="0" borderId="28" xfId="0" applyFont="1" applyBorder="1" applyAlignment="1">
      <alignment horizontal="center" vertical="center"/>
    </xf>
    <xf numFmtId="0" fontId="13" fillId="0" borderId="30" xfId="0" applyFont="1" applyBorder="1" applyAlignment="1">
      <alignment horizontal="center"/>
    </xf>
    <xf numFmtId="0" fontId="26" fillId="0" borderId="30" xfId="0" applyFont="1" applyBorder="1" applyAlignment="1">
      <alignment horizontal="center" vertical="center"/>
    </xf>
    <xf numFmtId="164" fontId="48" fillId="0" borderId="3" xfId="0" applyNumberFormat="1" applyFont="1" applyBorder="1" applyAlignment="1">
      <alignment horizontal="center" vertical="center"/>
    </xf>
    <xf numFmtId="0" fontId="48" fillId="0" borderId="4" xfId="0" applyFont="1" applyBorder="1" applyAlignment="1">
      <alignment horizontal="center" vertical="center"/>
    </xf>
    <xf numFmtId="0" fontId="26" fillId="0" borderId="22" xfId="0" applyFont="1" applyBorder="1" applyAlignment="1">
      <alignment horizontal="left" vertical="center"/>
    </xf>
    <xf numFmtId="0" fontId="26" fillId="0" borderId="30" xfId="0" applyFont="1" applyBorder="1" applyAlignment="1">
      <alignment horizontal="left" vertical="center"/>
    </xf>
    <xf numFmtId="0" fontId="13" fillId="0" borderId="26" xfId="0" applyFont="1" applyBorder="1" applyAlignment="1">
      <alignment horizontal="center"/>
    </xf>
    <xf numFmtId="0" fontId="13" fillId="0" borderId="38" xfId="0" applyFont="1" applyBorder="1" applyAlignment="1">
      <alignment horizontal="center"/>
    </xf>
    <xf numFmtId="0" fontId="11" fillId="0" borderId="16" xfId="0" applyFont="1" applyBorder="1" applyAlignment="1">
      <alignment horizontal="left"/>
    </xf>
    <xf numFmtId="0" fontId="13" fillId="0" borderId="19" xfId="0" applyFont="1" applyBorder="1" applyAlignment="1">
      <alignment horizontal="left"/>
    </xf>
    <xf numFmtId="0" fontId="13" fillId="0" borderId="39" xfId="0" applyFont="1" applyBorder="1" applyAlignment="1">
      <alignment horizontal="left"/>
    </xf>
    <xf numFmtId="0" fontId="13" fillId="0" borderId="25" xfId="0" applyFont="1" applyBorder="1" applyAlignment="1">
      <alignment horizontal="center" vertical="center"/>
    </xf>
    <xf numFmtId="0" fontId="11" fillId="0" borderId="16" xfId="0" applyFont="1" applyBorder="1" applyAlignment="1">
      <alignment horizontal="left" vertical="center"/>
    </xf>
    <xf numFmtId="0" fontId="11" fillId="0" borderId="19" xfId="0" applyFont="1" applyBorder="1" applyAlignment="1">
      <alignment horizontal="left" vertical="center"/>
    </xf>
    <xf numFmtId="0" fontId="11" fillId="0" borderId="39" xfId="0" applyFont="1" applyBorder="1" applyAlignment="1">
      <alignment horizontal="left" vertical="center"/>
    </xf>
    <xf numFmtId="0" fontId="37" fillId="0" borderId="1" xfId="0" applyFont="1" applyBorder="1" applyAlignment="1">
      <alignment horizontal="left" vertical="center" wrapText="1"/>
    </xf>
    <xf numFmtId="164" fontId="94" fillId="0" borderId="1" xfId="0" applyNumberFormat="1" applyFont="1" applyBorder="1" applyAlignment="1">
      <alignment horizontal="center" vertical="center"/>
    </xf>
    <xf numFmtId="164" fontId="13" fillId="0" borderId="23" xfId="0" applyNumberFormat="1" applyFont="1" applyBorder="1" applyAlignment="1">
      <alignment horizontal="center" vertical="center"/>
    </xf>
    <xf numFmtId="0" fontId="11" fillId="0" borderId="40" xfId="0" applyFont="1" applyBorder="1" applyAlignment="1">
      <alignment horizontal="left" vertical="center"/>
    </xf>
    <xf numFmtId="0" fontId="11" fillId="0" borderId="20" xfId="0" applyFont="1" applyBorder="1" applyAlignment="1">
      <alignment horizontal="left" vertical="center"/>
    </xf>
    <xf numFmtId="0" fontId="11" fillId="0" borderId="21" xfId="0" applyFont="1" applyBorder="1" applyAlignment="1">
      <alignment horizontal="left" vertical="center"/>
    </xf>
    <xf numFmtId="0" fontId="11" fillId="0" borderId="30" xfId="0" applyFont="1" applyBorder="1" applyAlignment="1">
      <alignment horizontal="left" vertical="center"/>
    </xf>
    <xf numFmtId="0" fontId="11" fillId="0" borderId="4" xfId="0" applyFont="1" applyBorder="1" applyAlignment="1">
      <alignment horizontal="left" vertical="center"/>
    </xf>
    <xf numFmtId="0" fontId="37" fillId="2" borderId="1" xfId="0" applyFont="1" applyFill="1" applyBorder="1" applyAlignment="1">
      <alignment horizontal="left" vertical="center"/>
    </xf>
    <xf numFmtId="0" fontId="13" fillId="2" borderId="30"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31" xfId="0" applyFont="1" applyFill="1" applyBorder="1" applyAlignment="1">
      <alignment horizontal="center"/>
    </xf>
    <xf numFmtId="0" fontId="13" fillId="2" borderId="28" xfId="0" applyFont="1" applyFill="1" applyBorder="1" applyAlignment="1">
      <alignment horizontal="center"/>
    </xf>
    <xf numFmtId="0" fontId="13" fillId="2" borderId="11" xfId="0" applyFont="1" applyFill="1" applyBorder="1" applyAlignment="1">
      <alignment horizontal="center"/>
    </xf>
    <xf numFmtId="0" fontId="13" fillId="2" borderId="0" xfId="0" applyFont="1" applyFill="1" applyAlignment="1">
      <alignment horizontal="center"/>
    </xf>
    <xf numFmtId="0" fontId="13" fillId="2" borderId="26" xfId="0" applyFont="1" applyFill="1" applyBorder="1" applyAlignment="1">
      <alignment horizontal="center"/>
    </xf>
    <xf numFmtId="0" fontId="27" fillId="0" borderId="1" xfId="0" applyFont="1" applyBorder="1" applyAlignment="1">
      <alignment horizontal="left" vertical="top"/>
    </xf>
    <xf numFmtId="0" fontId="27" fillId="0" borderId="1" xfId="0" applyFont="1" applyBorder="1" applyAlignment="1">
      <alignment horizontal="left" vertical="top" wrapText="1"/>
    </xf>
    <xf numFmtId="0" fontId="13" fillId="2" borderId="3"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4" xfId="0" applyFont="1" applyFill="1" applyBorder="1" applyAlignment="1">
      <alignment horizontal="center" vertical="center"/>
    </xf>
    <xf numFmtId="0" fontId="37" fillId="2" borderId="1" xfId="3" applyFont="1" applyFill="1" applyBorder="1" applyAlignment="1">
      <alignment vertical="center" wrapText="1"/>
    </xf>
    <xf numFmtId="0" fontId="13" fillId="0" borderId="27" xfId="0" applyFont="1" applyBorder="1" applyAlignment="1">
      <alignment horizontal="center"/>
    </xf>
    <xf numFmtId="0" fontId="13" fillId="0" borderId="44" xfId="0" applyFont="1" applyBorder="1" applyAlignment="1">
      <alignment horizontal="left" vertical="center"/>
    </xf>
    <xf numFmtId="0" fontId="13" fillId="0" borderId="45" xfId="0" applyFont="1" applyBorder="1" applyAlignment="1">
      <alignment horizontal="left" vertical="center"/>
    </xf>
    <xf numFmtId="0" fontId="13" fillId="0" borderId="46" xfId="0" applyFont="1" applyBorder="1" applyAlignment="1">
      <alignment horizontal="left" vertical="center"/>
    </xf>
    <xf numFmtId="0" fontId="13" fillId="0" borderId="47" xfId="0" applyFont="1" applyBorder="1" applyAlignment="1">
      <alignment horizontal="left" vertical="center"/>
    </xf>
    <xf numFmtId="0" fontId="13" fillId="0" borderId="48" xfId="0" applyFont="1" applyBorder="1" applyAlignment="1">
      <alignment horizontal="left" vertical="center"/>
    </xf>
    <xf numFmtId="164" fontId="13" fillId="0" borderId="25" xfId="0" applyNumberFormat="1" applyFont="1" applyBorder="1" applyAlignment="1">
      <alignment horizontal="center" vertical="center"/>
    </xf>
    <xf numFmtId="164" fontId="13" fillId="0" borderId="29" xfId="0" applyNumberFormat="1" applyFont="1" applyBorder="1" applyAlignment="1">
      <alignment horizontal="center" vertical="center"/>
    </xf>
    <xf numFmtId="0" fontId="13" fillId="0" borderId="32" xfId="0" applyFont="1" applyBorder="1" applyAlignment="1">
      <alignment horizontal="left" vertical="center"/>
    </xf>
    <xf numFmtId="0" fontId="13" fillId="0" borderId="33" xfId="0" applyFont="1" applyBorder="1" applyAlignment="1">
      <alignment horizontal="left" vertical="center"/>
    </xf>
    <xf numFmtId="0" fontId="13" fillId="0" borderId="34" xfId="0" applyFont="1" applyBorder="1" applyAlignment="1">
      <alignment horizontal="left" vertical="center"/>
    </xf>
    <xf numFmtId="0" fontId="13" fillId="0" borderId="30" xfId="0" applyFont="1" applyBorder="1" applyAlignment="1">
      <alignment horizontal="center" vertical="center"/>
    </xf>
    <xf numFmtId="164" fontId="11" fillId="2" borderId="1" xfId="0" applyNumberFormat="1" applyFont="1" applyFill="1" applyBorder="1" applyAlignment="1">
      <alignment horizontal="center" vertical="center"/>
    </xf>
    <xf numFmtId="164" fontId="13" fillId="2" borderId="1" xfId="0" applyNumberFormat="1" applyFont="1" applyFill="1" applyBorder="1" applyAlignment="1">
      <alignment horizontal="center" vertical="center"/>
    </xf>
    <xf numFmtId="0" fontId="11" fillId="0" borderId="3" xfId="0" applyFont="1" applyBorder="1" applyAlignment="1">
      <alignment vertical="center" wrapText="1"/>
    </xf>
    <xf numFmtId="0" fontId="13" fillId="0" borderId="3" xfId="0" applyFont="1" applyBorder="1" applyAlignment="1">
      <alignment vertical="center" wrapText="1"/>
    </xf>
    <xf numFmtId="0" fontId="13" fillId="0" borderId="0" xfId="0" applyFont="1" applyAlignment="1">
      <alignment horizontal="right" vertical="center"/>
    </xf>
    <xf numFmtId="0" fontId="13" fillId="0" borderId="3" xfId="0" applyFont="1" applyBorder="1" applyAlignment="1">
      <alignment vertical="center"/>
    </xf>
    <xf numFmtId="0" fontId="13" fillId="0" borderId="5" xfId="0" applyFont="1" applyBorder="1" applyAlignment="1">
      <alignment vertical="center"/>
    </xf>
    <xf numFmtId="0" fontId="13" fillId="0" borderId="4" xfId="0" applyFont="1" applyBorder="1" applyAlignment="1">
      <alignment vertical="center"/>
    </xf>
    <xf numFmtId="0" fontId="13" fillId="0" borderId="3" xfId="0" applyFont="1" applyBorder="1" applyAlignment="1">
      <alignment horizontal="center"/>
    </xf>
    <xf numFmtId="0" fontId="15" fillId="2" borderId="1" xfId="0" applyFont="1" applyFill="1" applyBorder="1" applyAlignment="1">
      <alignment vertical="center" wrapText="1"/>
    </xf>
    <xf numFmtId="164" fontId="11" fillId="2" borderId="3" xfId="0" applyNumberFormat="1" applyFont="1" applyFill="1" applyBorder="1" applyAlignment="1">
      <alignment horizontal="center" vertical="center"/>
    </xf>
    <xf numFmtId="164" fontId="11" fillId="2" borderId="4" xfId="0" applyNumberFormat="1" applyFont="1" applyFill="1" applyBorder="1" applyAlignment="1">
      <alignment horizontal="center" vertical="center"/>
    </xf>
    <xf numFmtId="0" fontId="11" fillId="2" borderId="3"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3" fillId="2" borderId="6"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9" xfId="0" applyFont="1" applyFill="1" applyBorder="1" applyAlignment="1">
      <alignment horizontal="center" vertical="center"/>
    </xf>
    <xf numFmtId="0" fontId="37" fillId="0" borderId="3" xfId="3" applyFont="1" applyBorder="1" applyAlignment="1">
      <alignment vertical="top" wrapText="1"/>
    </xf>
    <xf numFmtId="0" fontId="37" fillId="0" borderId="5" xfId="3" applyFont="1" applyBorder="1" applyAlignment="1">
      <alignment vertical="top" wrapText="1"/>
    </xf>
    <xf numFmtId="0" fontId="37" fillId="0" borderId="4" xfId="3" applyFont="1" applyBorder="1" applyAlignment="1">
      <alignment vertical="top" wrapText="1"/>
    </xf>
    <xf numFmtId="0" fontId="37" fillId="2" borderId="1" xfId="0" applyFont="1" applyFill="1" applyBorder="1" applyAlignment="1">
      <alignment vertical="top" wrapText="1"/>
    </xf>
    <xf numFmtId="49" fontId="27" fillId="2" borderId="1" xfId="0" applyNumberFormat="1" applyFont="1" applyFill="1" applyBorder="1" applyAlignment="1">
      <alignment horizontal="center"/>
    </xf>
    <xf numFmtId="0" fontId="27" fillId="2" borderId="1" xfId="0" applyFont="1" applyFill="1" applyBorder="1" applyAlignment="1">
      <alignment horizontal="left" vertical="center"/>
    </xf>
    <xf numFmtId="0" fontId="27" fillId="2" borderId="1" xfId="0" applyFont="1" applyFill="1" applyBorder="1" applyAlignment="1">
      <alignment horizontal="center"/>
    </xf>
    <xf numFmtId="0" fontId="37" fillId="0" borderId="3" xfId="3" applyFont="1" applyBorder="1" applyAlignment="1">
      <alignment horizontal="left" vertical="top" wrapText="1"/>
    </xf>
    <xf numFmtId="0" fontId="37" fillId="0" borderId="5" xfId="3" applyFont="1" applyBorder="1" applyAlignment="1">
      <alignment horizontal="left" vertical="top" wrapText="1"/>
    </xf>
    <xf numFmtId="0" fontId="37" fillId="0" borderId="4" xfId="3" applyFont="1" applyBorder="1" applyAlignment="1">
      <alignment horizontal="left" vertical="top" wrapText="1"/>
    </xf>
    <xf numFmtId="0" fontId="37" fillId="2" borderId="1" xfId="0" applyFont="1" applyFill="1" applyBorder="1" applyAlignment="1">
      <alignment vertical="top"/>
    </xf>
    <xf numFmtId="0" fontId="11" fillId="0" borderId="3" xfId="0" applyFont="1" applyBorder="1" applyAlignment="1">
      <alignment horizontal="left" vertical="center"/>
    </xf>
    <xf numFmtId="0" fontId="26" fillId="2" borderId="3" xfId="0" applyFont="1" applyFill="1" applyBorder="1" applyAlignment="1">
      <alignment horizontal="left" wrapText="1"/>
    </xf>
    <xf numFmtId="0" fontId="26" fillId="2" borderId="4" xfId="0" applyFont="1" applyFill="1" applyBorder="1" applyAlignment="1">
      <alignment horizontal="left" wrapText="1"/>
    </xf>
    <xf numFmtId="0" fontId="91" fillId="0" borderId="3" xfId="0" applyFont="1" applyBorder="1" applyAlignment="1">
      <alignment horizontal="left" vertical="center" wrapText="1"/>
    </xf>
    <xf numFmtId="0" fontId="91" fillId="0" borderId="4" xfId="0" applyFont="1" applyBorder="1" applyAlignment="1">
      <alignment horizontal="left" vertical="center" wrapText="1"/>
    </xf>
    <xf numFmtId="0" fontId="37" fillId="0" borderId="1" xfId="3" applyFont="1" applyBorder="1" applyAlignment="1">
      <alignment vertical="top" wrapText="1"/>
    </xf>
    <xf numFmtId="0" fontId="11" fillId="2" borderId="3" xfId="0" applyFont="1" applyFill="1" applyBorder="1" applyAlignment="1">
      <alignment horizontal="left" vertical="center"/>
    </xf>
    <xf numFmtId="0" fontId="11" fillId="2" borderId="5" xfId="0" applyFont="1" applyFill="1" applyBorder="1" applyAlignment="1">
      <alignment horizontal="left" vertical="center"/>
    </xf>
    <xf numFmtId="0" fontId="11" fillId="2" borderId="4" xfId="0" applyFont="1" applyFill="1" applyBorder="1" applyAlignment="1">
      <alignment horizontal="left" vertical="center"/>
    </xf>
    <xf numFmtId="0" fontId="37" fillId="2" borderId="1" xfId="3" applyFont="1" applyFill="1" applyBorder="1" applyAlignment="1">
      <alignment vertical="top" wrapText="1"/>
    </xf>
    <xf numFmtId="0" fontId="27" fillId="2" borderId="3" xfId="0" applyFont="1" applyFill="1" applyBorder="1" applyAlignment="1">
      <alignment horizontal="center"/>
    </xf>
    <xf numFmtId="0" fontId="27" fillId="2" borderId="5" xfId="0" applyFont="1" applyFill="1" applyBorder="1" applyAlignment="1">
      <alignment horizontal="center"/>
    </xf>
    <xf numFmtId="0" fontId="27" fillId="2" borderId="4" xfId="0" applyFont="1" applyFill="1" applyBorder="1" applyAlignment="1">
      <alignment horizontal="center"/>
    </xf>
    <xf numFmtId="0" fontId="37" fillId="0" borderId="1" xfId="0" applyFont="1" applyBorder="1" applyAlignment="1">
      <alignment vertical="top"/>
    </xf>
    <xf numFmtId="0" fontId="13" fillId="2" borderId="1" xfId="0" applyFont="1" applyFill="1" applyBorder="1" applyAlignment="1">
      <alignment horizontal="center" textRotation="90" wrapText="1"/>
    </xf>
    <xf numFmtId="0" fontId="41" fillId="0" borderId="1" xfId="3" applyFont="1" applyBorder="1" applyAlignment="1">
      <alignment horizontal="left" vertical="center" wrapText="1"/>
    </xf>
    <xf numFmtId="0" fontId="41" fillId="0" borderId="1" xfId="0" applyFont="1" applyBorder="1" applyAlignment="1">
      <alignment horizontal="left" vertical="center" wrapText="1"/>
    </xf>
    <xf numFmtId="164" fontId="41" fillId="0" borderId="3" xfId="0" applyNumberFormat="1" applyFont="1" applyBorder="1" applyAlignment="1">
      <alignment horizontal="center"/>
    </xf>
    <xf numFmtId="164" fontId="41" fillId="0" borderId="4" xfId="0" applyNumberFormat="1" applyFont="1" applyBorder="1" applyAlignment="1">
      <alignment horizontal="center"/>
    </xf>
    <xf numFmtId="164" fontId="41" fillId="2" borderId="1" xfId="0" applyNumberFormat="1"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5" xfId="0" applyFont="1" applyFill="1" applyBorder="1" applyAlignment="1">
      <alignment horizontal="left" vertical="center" wrapText="1"/>
    </xf>
    <xf numFmtId="0" fontId="30" fillId="2" borderId="4" xfId="0" applyFont="1" applyFill="1" applyBorder="1" applyAlignment="1">
      <alignment horizontal="left" vertical="center" wrapText="1"/>
    </xf>
    <xf numFmtId="164" fontId="29" fillId="0" borderId="3" xfId="0" applyNumberFormat="1" applyFont="1" applyBorder="1" applyAlignment="1">
      <alignment horizontal="center"/>
    </xf>
    <xf numFmtId="164" fontId="29" fillId="0" borderId="4" xfId="0" applyNumberFormat="1" applyFont="1" applyBorder="1" applyAlignment="1">
      <alignment horizontal="center"/>
    </xf>
    <xf numFmtId="164" fontId="29" fillId="2" borderId="1" xfId="0" applyNumberFormat="1" applyFont="1" applyFill="1" applyBorder="1" applyAlignment="1">
      <alignment horizontal="center" vertical="center"/>
    </xf>
    <xf numFmtId="0" fontId="30" fillId="0" borderId="3" xfId="0" applyFont="1" applyBorder="1" applyAlignment="1">
      <alignment vertical="center" wrapText="1"/>
    </xf>
    <xf numFmtId="0" fontId="30" fillId="0" borderId="5" xfId="0" applyFont="1" applyBorder="1" applyAlignment="1">
      <alignment vertical="center" wrapText="1"/>
    </xf>
    <xf numFmtId="0" fontId="30" fillId="0" borderId="4" xfId="0" applyFont="1" applyBorder="1" applyAlignment="1">
      <alignment vertical="center" wrapText="1"/>
    </xf>
    <xf numFmtId="164" fontId="29" fillId="2" borderId="1" xfId="0" applyNumberFormat="1" applyFont="1" applyFill="1" applyBorder="1" applyAlignment="1">
      <alignment horizontal="center"/>
    </xf>
    <xf numFmtId="0" fontId="30" fillId="0" borderId="3" xfId="0" applyFont="1" applyBorder="1" applyAlignment="1">
      <alignment horizontal="left" vertical="center" wrapText="1"/>
    </xf>
    <xf numFmtId="0" fontId="30" fillId="0" borderId="5" xfId="0" applyFont="1" applyBorder="1" applyAlignment="1">
      <alignment horizontal="left" vertical="center" wrapText="1"/>
    </xf>
    <xf numFmtId="0" fontId="30" fillId="0" borderId="4" xfId="0" applyFont="1" applyBorder="1" applyAlignment="1">
      <alignment horizontal="left" vertical="center" wrapText="1"/>
    </xf>
    <xf numFmtId="0" fontId="9" fillId="0" borderId="22" xfId="0" applyFont="1" applyBorder="1" applyAlignment="1">
      <alignment horizontal="center" vertical="center" textRotation="90" wrapText="1"/>
    </xf>
    <xf numFmtId="0" fontId="9" fillId="0" borderId="24" xfId="0" applyFont="1" applyBorder="1" applyAlignment="1">
      <alignment horizontal="center" vertical="center" textRotation="90" wrapText="1"/>
    </xf>
    <xf numFmtId="0" fontId="41" fillId="0" borderId="25" xfId="3" applyFont="1" applyBorder="1" applyAlignment="1">
      <alignment horizontal="left" vertical="center" wrapText="1"/>
    </xf>
    <xf numFmtId="0" fontId="41" fillId="0" borderId="0" xfId="0" applyFont="1" applyAlignment="1">
      <alignment horizontal="center" vertical="center"/>
    </xf>
    <xf numFmtId="0" fontId="30" fillId="0" borderId="0" xfId="0" applyFont="1" applyAlignment="1">
      <alignment horizontal="center" vertical="center"/>
    </xf>
    <xf numFmtId="0" fontId="41" fillId="0" borderId="1" xfId="0" applyFont="1" applyBorder="1" applyAlignment="1">
      <alignment horizontal="left" vertical="center"/>
    </xf>
    <xf numFmtId="0" fontId="41" fillId="0" borderId="1" xfId="0" applyFont="1" applyBorder="1" applyAlignment="1">
      <alignment vertical="center"/>
    </xf>
    <xf numFmtId="0" fontId="41" fillId="0" borderId="3" xfId="0" applyFont="1" applyBorder="1" applyAlignment="1">
      <alignment horizontal="center" vertical="center"/>
    </xf>
    <xf numFmtId="0" fontId="41" fillId="0" borderId="4" xfId="0" applyFont="1" applyBorder="1" applyAlignment="1">
      <alignment horizontal="center" vertical="center"/>
    </xf>
    <xf numFmtId="0" fontId="30" fillId="0" borderId="1" xfId="0" applyFont="1" applyBorder="1" applyAlignment="1">
      <alignment horizontal="left" vertical="center"/>
    </xf>
    <xf numFmtId="164" fontId="30" fillId="0" borderId="3" xfId="0" applyNumberFormat="1" applyFont="1" applyBorder="1" applyAlignment="1">
      <alignment horizontal="center" vertical="center"/>
    </xf>
    <xf numFmtId="164" fontId="30" fillId="0" borderId="4" xfId="0" applyNumberFormat="1" applyFont="1" applyBorder="1" applyAlignment="1">
      <alignment horizontal="center" vertical="center"/>
    </xf>
    <xf numFmtId="0" fontId="41" fillId="0" borderId="3" xfId="0" applyFont="1" applyBorder="1" applyAlignment="1">
      <alignment horizontal="left" vertical="center"/>
    </xf>
    <xf numFmtId="0" fontId="41" fillId="0" borderId="5" xfId="0" applyFont="1" applyBorder="1" applyAlignment="1">
      <alignment horizontal="left" vertical="center"/>
    </xf>
    <xf numFmtId="0" fontId="41" fillId="0" borderId="4" xfId="0" applyFont="1" applyBorder="1" applyAlignment="1">
      <alignment horizontal="left" vertical="center"/>
    </xf>
    <xf numFmtId="0" fontId="41" fillId="0" borderId="6" xfId="0" applyFont="1" applyBorder="1" applyAlignment="1">
      <alignment horizontal="center" vertical="center"/>
    </xf>
    <xf numFmtId="0" fontId="41" fillId="0" borderId="10" xfId="0" applyFont="1" applyBorder="1" applyAlignment="1">
      <alignment horizontal="center" vertical="center"/>
    </xf>
    <xf numFmtId="0" fontId="41" fillId="0" borderId="7" xfId="0" applyFont="1" applyBorder="1" applyAlignment="1">
      <alignment horizontal="center" vertical="center"/>
    </xf>
    <xf numFmtId="0" fontId="41" fillId="0" borderId="8" xfId="0" applyFont="1" applyBorder="1" applyAlignment="1">
      <alignment horizontal="center" vertical="center"/>
    </xf>
    <xf numFmtId="0" fontId="41" fillId="0" borderId="12" xfId="0" applyFont="1" applyBorder="1" applyAlignment="1">
      <alignment horizontal="center" vertical="center"/>
    </xf>
    <xf numFmtId="0" fontId="41" fillId="0" borderId="9" xfId="0" applyFont="1" applyBorder="1" applyAlignment="1">
      <alignment horizontal="center" vertical="center"/>
    </xf>
    <xf numFmtId="0" fontId="41" fillId="0" borderId="1" xfId="0" applyFont="1" applyBorder="1" applyAlignment="1">
      <alignment horizontal="center" vertical="center"/>
    </xf>
    <xf numFmtId="0" fontId="41" fillId="0" borderId="1" xfId="0" applyFont="1" applyBorder="1" applyAlignment="1">
      <alignment horizontal="center"/>
    </xf>
    <xf numFmtId="164" fontId="41" fillId="0" borderId="1" xfId="0" applyNumberFormat="1" applyFont="1" applyBorder="1" applyAlignment="1">
      <alignment horizontal="center" vertical="center"/>
    </xf>
    <xf numFmtId="164" fontId="41" fillId="0" borderId="3" xfId="0" applyNumberFormat="1" applyFont="1" applyBorder="1" applyAlignment="1">
      <alignment horizontal="center" vertical="center"/>
    </xf>
    <xf numFmtId="164" fontId="41" fillId="0" borderId="4" xfId="0" applyNumberFormat="1" applyFont="1" applyBorder="1" applyAlignment="1">
      <alignment horizontal="center" vertical="center"/>
    </xf>
    <xf numFmtId="0" fontId="28" fillId="0" borderId="3" xfId="0" applyFont="1" applyBorder="1" applyAlignment="1">
      <alignment horizontal="left" vertical="center" wrapText="1"/>
    </xf>
    <xf numFmtId="0" fontId="0" fillId="0" borderId="5" xfId="0" applyBorder="1" applyAlignment="1">
      <alignment horizontal="left" vertical="center" wrapText="1"/>
    </xf>
    <xf numFmtId="0" fontId="0" fillId="0" borderId="4" xfId="0" applyBorder="1" applyAlignment="1">
      <alignment horizontal="left" vertical="center" wrapText="1"/>
    </xf>
    <xf numFmtId="164" fontId="30" fillId="0" borderId="1" xfId="0" applyNumberFormat="1" applyFont="1" applyBorder="1" applyAlignment="1">
      <alignment horizontal="center"/>
    </xf>
    <xf numFmtId="0" fontId="41" fillId="0" borderId="3" xfId="0" applyFont="1" applyBorder="1" applyAlignment="1">
      <alignment horizontal="left" vertical="center" wrapText="1"/>
    </xf>
    <xf numFmtId="0" fontId="41" fillId="0" borderId="4" xfId="0" applyFont="1" applyBorder="1" applyAlignment="1">
      <alignment horizontal="left" vertical="center" wrapText="1"/>
    </xf>
    <xf numFmtId="164" fontId="41" fillId="0" borderId="1" xfId="0" applyNumberFormat="1" applyFont="1" applyBorder="1" applyAlignment="1">
      <alignment horizontal="center"/>
    </xf>
    <xf numFmtId="164" fontId="30" fillId="0" borderId="3" xfId="0" applyNumberFormat="1" applyFont="1" applyBorder="1" applyAlignment="1">
      <alignment horizontal="center"/>
    </xf>
    <xf numFmtId="164" fontId="30" fillId="0" borderId="4" xfId="0" applyNumberFormat="1" applyFont="1" applyBorder="1" applyAlignment="1">
      <alignment horizontal="center"/>
    </xf>
    <xf numFmtId="49" fontId="39" fillId="0" borderId="3" xfId="0" applyNumberFormat="1" applyFont="1" applyBorder="1" applyAlignment="1">
      <alignment horizontal="left" vertical="top" wrapText="1"/>
    </xf>
    <xf numFmtId="49" fontId="39" fillId="0" borderId="4" xfId="0" applyNumberFormat="1" applyFont="1" applyBorder="1" applyAlignment="1">
      <alignment horizontal="left" vertical="top" wrapText="1"/>
    </xf>
    <xf numFmtId="0" fontId="45" fillId="0" borderId="3" xfId="0" applyFont="1" applyBorder="1" applyAlignment="1">
      <alignment horizontal="left" vertical="center" wrapText="1"/>
    </xf>
    <xf numFmtId="0" fontId="45" fillId="0" borderId="4" xfId="0" applyFont="1" applyBorder="1" applyAlignment="1">
      <alignment horizontal="left" vertical="center" wrapText="1"/>
    </xf>
    <xf numFmtId="0" fontId="39" fillId="0" borderId="30" xfId="0" applyFont="1" applyBorder="1" applyAlignment="1">
      <alignment horizontal="left" wrapText="1"/>
    </xf>
    <xf numFmtId="0" fontId="39" fillId="0" borderId="4" xfId="0" applyFont="1" applyBorder="1" applyAlignment="1">
      <alignment horizontal="left" wrapText="1"/>
    </xf>
    <xf numFmtId="0" fontId="39" fillId="0" borderId="3" xfId="0" applyFont="1" applyBorder="1" applyAlignment="1">
      <alignment horizontal="left" vertical="top" wrapText="1"/>
    </xf>
    <xf numFmtId="0" fontId="39" fillId="0" borderId="4" xfId="0" applyFont="1" applyBorder="1" applyAlignment="1">
      <alignment horizontal="left" vertical="top" wrapText="1"/>
    </xf>
    <xf numFmtId="0" fontId="30" fillId="0" borderId="3" xfId="0" applyFont="1" applyBorder="1" applyAlignment="1">
      <alignment horizontal="left"/>
    </xf>
    <xf numFmtId="0" fontId="41" fillId="0" borderId="5" xfId="0" applyFont="1" applyBorder="1" applyAlignment="1">
      <alignment horizontal="left"/>
    </xf>
    <xf numFmtId="0" fontId="41" fillId="0" borderId="4" xfId="0" applyFont="1" applyBorder="1" applyAlignment="1">
      <alignment horizontal="left"/>
    </xf>
    <xf numFmtId="0" fontId="41" fillId="0" borderId="1" xfId="0" applyFont="1" applyBorder="1" applyAlignment="1">
      <alignment horizontal="center" vertical="center" wrapText="1"/>
    </xf>
    <xf numFmtId="0" fontId="41" fillId="0" borderId="1" xfId="0" applyFont="1" applyBorder="1" applyAlignment="1">
      <alignment horizontal="center" vertical="center" textRotation="90"/>
    </xf>
    <xf numFmtId="0" fontId="41" fillId="0" borderId="3" xfId="0" applyFont="1" applyBorder="1" applyAlignment="1">
      <alignment horizontal="center"/>
    </xf>
    <xf numFmtId="0" fontId="41" fillId="0" borderId="4" xfId="0" applyFont="1" applyBorder="1" applyAlignment="1">
      <alignment horizontal="center"/>
    </xf>
    <xf numFmtId="0" fontId="39" fillId="0" borderId="3" xfId="0" applyFont="1" applyBorder="1" applyAlignment="1">
      <alignment horizontal="left" vertical="center"/>
    </xf>
    <xf numFmtId="0" fontId="39" fillId="0" borderId="5" xfId="0" applyFont="1" applyBorder="1" applyAlignment="1">
      <alignment horizontal="left" vertical="center"/>
    </xf>
    <xf numFmtId="0" fontId="39" fillId="0" borderId="4" xfId="0" applyFont="1" applyBorder="1" applyAlignment="1">
      <alignment horizontal="left" vertical="center"/>
    </xf>
    <xf numFmtId="0" fontId="39" fillId="0" borderId="3" xfId="0" applyFont="1" applyBorder="1" applyAlignment="1">
      <alignment horizontal="center" vertical="center"/>
    </xf>
    <xf numFmtId="0" fontId="39" fillId="0" borderId="4" xfId="0" applyFont="1" applyBorder="1" applyAlignment="1">
      <alignment horizontal="center" vertical="center"/>
    </xf>
    <xf numFmtId="164" fontId="39" fillId="0" borderId="3" xfId="0" applyNumberFormat="1" applyFont="1" applyBorder="1" applyAlignment="1">
      <alignment horizontal="center" vertical="center"/>
    </xf>
    <xf numFmtId="0" fontId="39" fillId="0" borderId="5" xfId="0" applyFont="1" applyBorder="1" applyAlignment="1">
      <alignment horizontal="center" vertical="center"/>
    </xf>
    <xf numFmtId="164" fontId="46" fillId="0" borderId="3" xfId="0" applyNumberFormat="1" applyFont="1" applyBorder="1" applyAlignment="1">
      <alignment horizontal="center" vertical="center"/>
    </xf>
    <xf numFmtId="0" fontId="46" fillId="0" borderId="4" xfId="0" applyFont="1" applyBorder="1" applyAlignment="1">
      <alignment horizontal="center" vertical="center"/>
    </xf>
    <xf numFmtId="0" fontId="39" fillId="0" borderId="1" xfId="0" applyFont="1" applyBorder="1" applyAlignment="1">
      <alignment horizontal="left" vertical="center"/>
    </xf>
    <xf numFmtId="0" fontId="39" fillId="0" borderId="1" xfId="0" applyFont="1" applyBorder="1" applyAlignment="1">
      <alignment horizontal="center" vertical="center"/>
    </xf>
    <xf numFmtId="164" fontId="39" fillId="0" borderId="1" xfId="0" applyNumberFormat="1" applyFont="1" applyBorder="1" applyAlignment="1">
      <alignment horizontal="center" vertical="center"/>
    </xf>
    <xf numFmtId="0" fontId="30" fillId="0" borderId="3" xfId="0" applyFont="1" applyBorder="1" applyAlignment="1">
      <alignment horizontal="left" vertical="center"/>
    </xf>
    <xf numFmtId="0" fontId="30" fillId="0" borderId="4" xfId="0" applyFont="1" applyBorder="1" applyAlignment="1">
      <alignment horizontal="left" vertical="center"/>
    </xf>
    <xf numFmtId="0" fontId="30" fillId="0" borderId="3" xfId="0" applyFont="1" applyBorder="1" applyAlignment="1">
      <alignment horizontal="center"/>
    </xf>
    <xf numFmtId="0" fontId="30" fillId="0" borderId="4" xfId="0" applyFont="1" applyBorder="1" applyAlignment="1">
      <alignment horizontal="center"/>
    </xf>
    <xf numFmtId="0" fontId="39" fillId="2" borderId="3" xfId="0" applyFont="1" applyFill="1" applyBorder="1" applyAlignment="1">
      <alignment horizontal="left" vertical="center" wrapText="1"/>
    </xf>
    <xf numFmtId="0" fontId="39" fillId="2" borderId="4" xfId="0" applyFont="1" applyFill="1" applyBorder="1" applyAlignment="1">
      <alignment horizontal="left" vertical="center" wrapText="1"/>
    </xf>
    <xf numFmtId="0" fontId="30" fillId="0" borderId="3" xfId="0" applyFont="1" applyBorder="1" applyAlignment="1">
      <alignment horizontal="left" vertical="top" wrapText="1"/>
    </xf>
    <xf numFmtId="0" fontId="30" fillId="0" borderId="4" xfId="0" applyFont="1" applyBorder="1" applyAlignment="1">
      <alignment horizontal="left" vertical="top" wrapText="1"/>
    </xf>
    <xf numFmtId="49" fontId="30" fillId="0" borderId="3" xfId="0" applyNumberFormat="1" applyFont="1" applyBorder="1" applyAlignment="1">
      <alignment horizontal="left" vertical="top" wrapText="1"/>
    </xf>
    <xf numFmtId="49" fontId="30" fillId="0" borderId="4" xfId="0" applyNumberFormat="1" applyFont="1" applyBorder="1" applyAlignment="1">
      <alignment horizontal="left" vertical="top" wrapText="1"/>
    </xf>
    <xf numFmtId="0" fontId="9" fillId="0" borderId="1" xfId="0" applyFont="1" applyBorder="1" applyAlignment="1">
      <alignment horizontal="left" vertical="center"/>
    </xf>
    <xf numFmtId="0" fontId="14" fillId="0" borderId="3" xfId="0" applyFont="1" applyBorder="1" applyAlignment="1">
      <alignment horizontal="left" vertical="center"/>
    </xf>
    <xf numFmtId="0" fontId="14" fillId="0" borderId="5" xfId="0" applyFont="1" applyBorder="1" applyAlignment="1">
      <alignment horizontal="left" vertical="center"/>
    </xf>
    <xf numFmtId="0" fontId="14" fillId="0" borderId="4" xfId="0" applyFont="1" applyBorder="1" applyAlignment="1">
      <alignment horizontal="left" vertical="center"/>
    </xf>
    <xf numFmtId="49" fontId="14" fillId="0" borderId="1" xfId="0" applyNumberFormat="1" applyFont="1" applyBorder="1" applyAlignment="1">
      <alignment horizontal="center"/>
    </xf>
    <xf numFmtId="0" fontId="41" fillId="0" borderId="12" xfId="0" applyFont="1" applyBorder="1" applyAlignment="1">
      <alignment horizontal="center"/>
    </xf>
    <xf numFmtId="0" fontId="30" fillId="0" borderId="10" xfId="0" applyFont="1" applyBorder="1" applyAlignment="1">
      <alignment horizontal="left" vertical="center"/>
    </xf>
    <xf numFmtId="0" fontId="30" fillId="0" borderId="7" xfId="0" applyFont="1" applyBorder="1" applyAlignment="1">
      <alignment horizontal="left" vertical="center"/>
    </xf>
    <xf numFmtId="0" fontId="14" fillId="0" borderId="40" xfId="0" applyFont="1" applyBorder="1" applyAlignment="1">
      <alignment horizontal="left" vertical="center" wrapText="1"/>
    </xf>
    <xf numFmtId="0" fontId="14" fillId="0" borderId="20" xfId="0" applyFont="1" applyBorder="1" applyAlignment="1">
      <alignment horizontal="left" vertical="center" wrapText="1"/>
    </xf>
    <xf numFmtId="0" fontId="14" fillId="0" borderId="21" xfId="0" applyFont="1" applyBorder="1" applyAlignment="1">
      <alignment horizontal="left" vertical="center" wrapText="1"/>
    </xf>
    <xf numFmtId="0" fontId="9" fillId="0" borderId="22" xfId="0" applyFont="1" applyBorder="1" applyAlignment="1">
      <alignment horizontal="left" vertical="top"/>
    </xf>
    <xf numFmtId="0" fontId="9" fillId="0" borderId="1" xfId="0" applyFont="1" applyBorder="1" applyAlignment="1">
      <alignment horizontal="left" vertical="top"/>
    </xf>
    <xf numFmtId="0" fontId="14" fillId="0" borderId="1" xfId="0" applyFont="1" applyBorder="1" applyAlignment="1">
      <alignment horizontal="left" vertical="top" wrapText="1"/>
    </xf>
    <xf numFmtId="0" fontId="14" fillId="0" borderId="23" xfId="0" applyFont="1" applyBorder="1" applyAlignment="1">
      <alignment horizontal="left" vertical="top" wrapText="1"/>
    </xf>
    <xf numFmtId="0" fontId="9" fillId="0" borderId="22" xfId="0" applyFont="1" applyBorder="1" applyAlignment="1">
      <alignment horizontal="left" vertical="top" wrapText="1"/>
    </xf>
    <xf numFmtId="0" fontId="9" fillId="0" borderId="1" xfId="0" applyFont="1" applyBorder="1" applyAlignment="1">
      <alignment horizontal="left" vertical="top" wrapText="1"/>
    </xf>
    <xf numFmtId="0" fontId="9" fillId="0" borderId="22" xfId="0" applyFont="1" applyBorder="1" applyAlignment="1">
      <alignment horizontal="left" vertical="center"/>
    </xf>
    <xf numFmtId="0" fontId="14" fillId="0" borderId="1" xfId="0" applyFont="1" applyBorder="1" applyAlignment="1">
      <alignment horizontal="left" vertical="center"/>
    </xf>
    <xf numFmtId="0" fontId="30" fillId="0" borderId="22" xfId="0" applyFont="1" applyBorder="1" applyAlignment="1">
      <alignment horizontal="left" vertical="center"/>
    </xf>
    <xf numFmtId="0" fontId="30" fillId="0" borderId="23" xfId="0" applyFont="1" applyBorder="1" applyAlignment="1">
      <alignment horizontal="left" vertical="center"/>
    </xf>
    <xf numFmtId="0" fontId="9" fillId="0" borderId="1" xfId="0" applyFont="1" applyBorder="1" applyAlignment="1">
      <alignment horizontal="center" vertical="center" wrapText="1"/>
    </xf>
    <xf numFmtId="0" fontId="41" fillId="0" borderId="1" xfId="0" applyFont="1" applyBorder="1" applyAlignment="1">
      <alignment horizontal="left" vertical="top" wrapText="1"/>
    </xf>
    <xf numFmtId="0" fontId="14" fillId="0" borderId="3" xfId="0" applyFont="1" applyBorder="1" applyAlignment="1">
      <alignment horizontal="center" vertical="top" wrapText="1"/>
    </xf>
    <xf numFmtId="0" fontId="14" fillId="0" borderId="5" xfId="0" applyFont="1" applyBorder="1" applyAlignment="1">
      <alignment horizontal="center" vertical="top" wrapText="1"/>
    </xf>
    <xf numFmtId="0" fontId="14" fillId="0" borderId="4" xfId="0" applyFont="1" applyBorder="1" applyAlignment="1">
      <alignment horizontal="center" vertical="top" wrapText="1"/>
    </xf>
    <xf numFmtId="0" fontId="14" fillId="0" borderId="3" xfId="0" applyFont="1" applyBorder="1" applyAlignment="1">
      <alignment horizontal="left" vertical="top" wrapText="1"/>
    </xf>
    <xf numFmtId="0" fontId="14" fillId="0" borderId="5" xfId="0" applyFont="1" applyBorder="1" applyAlignment="1">
      <alignment horizontal="left" vertical="top" wrapText="1"/>
    </xf>
    <xf numFmtId="0" fontId="14" fillId="0" borderId="4" xfId="0" applyFont="1" applyBorder="1" applyAlignment="1">
      <alignment horizontal="left" vertical="top" wrapText="1"/>
    </xf>
    <xf numFmtId="0" fontId="9" fillId="0" borderId="43" xfId="0" applyFont="1" applyBorder="1" applyAlignment="1">
      <alignment horizontal="center" vertical="center" textRotation="90"/>
    </xf>
    <xf numFmtId="0" fontId="9" fillId="0" borderId="51" xfId="0" applyFont="1" applyBorder="1" applyAlignment="1">
      <alignment horizontal="center" vertical="center" textRotation="90"/>
    </xf>
    <xf numFmtId="0" fontId="9" fillId="0" borderId="50" xfId="0" applyFont="1" applyBorder="1" applyAlignment="1">
      <alignment horizontal="center" vertical="center" textRotation="90"/>
    </xf>
    <xf numFmtId="0" fontId="9" fillId="0" borderId="43" xfId="0" applyFont="1" applyBorder="1" applyAlignment="1">
      <alignment horizontal="center" vertical="center" textRotation="90" wrapText="1"/>
    </xf>
    <xf numFmtId="0" fontId="9" fillId="0" borderId="51" xfId="0" applyFont="1" applyBorder="1" applyAlignment="1">
      <alignment horizontal="center" vertical="center" textRotation="90" wrapText="1"/>
    </xf>
    <xf numFmtId="0" fontId="9" fillId="0" borderId="50" xfId="0" applyFont="1" applyBorder="1" applyAlignment="1">
      <alignment horizontal="center" vertical="center" textRotation="90" wrapText="1"/>
    </xf>
    <xf numFmtId="0" fontId="30" fillId="0" borderId="5" xfId="0" applyFont="1" applyBorder="1" applyAlignment="1">
      <alignment horizontal="left" vertical="center"/>
    </xf>
    <xf numFmtId="0" fontId="41" fillId="0" borderId="1" xfId="3" applyFont="1" applyBorder="1" applyAlignment="1">
      <alignment vertical="center" wrapText="1"/>
    </xf>
    <xf numFmtId="0" fontId="41" fillId="0" borderId="3" xfId="0" applyFont="1" applyBorder="1" applyAlignment="1">
      <alignment vertical="center" wrapText="1"/>
    </xf>
    <xf numFmtId="0" fontId="41" fillId="0" borderId="5" xfId="0" applyFont="1" applyBorder="1" applyAlignment="1">
      <alignment vertical="center" wrapText="1"/>
    </xf>
    <xf numFmtId="0" fontId="41" fillId="0" borderId="4" xfId="0" applyFont="1" applyBorder="1" applyAlignment="1">
      <alignment vertical="center" wrapText="1"/>
    </xf>
    <xf numFmtId="0" fontId="28" fillId="0" borderId="3" xfId="0" applyFont="1" applyBorder="1" applyAlignment="1">
      <alignment vertical="center" wrapText="1"/>
    </xf>
    <xf numFmtId="0" fontId="28" fillId="0" borderId="5" xfId="0" applyFont="1" applyBorder="1" applyAlignment="1">
      <alignment vertical="center" wrapText="1"/>
    </xf>
    <xf numFmtId="0" fontId="28" fillId="0" borderId="4" xfId="0" applyFont="1" applyBorder="1" applyAlignment="1">
      <alignment vertical="center" wrapText="1"/>
    </xf>
    <xf numFmtId="164" fontId="30" fillId="0" borderId="1" xfId="0" applyNumberFormat="1" applyFont="1" applyBorder="1" applyAlignment="1">
      <alignment horizontal="center" vertical="center"/>
    </xf>
    <xf numFmtId="0" fontId="41" fillId="0" borderId="5" xfId="0" applyFont="1" applyBorder="1" applyAlignment="1">
      <alignment horizontal="left" vertical="center" wrapText="1"/>
    </xf>
    <xf numFmtId="0" fontId="41" fillId="0" borderId="3" xfId="0" applyFont="1" applyBorder="1" applyAlignment="1">
      <alignment horizontal="left" wrapText="1"/>
    </xf>
    <xf numFmtId="0" fontId="41" fillId="0" borderId="5" xfId="0" applyFont="1" applyBorder="1" applyAlignment="1">
      <alignment horizontal="left" wrapText="1"/>
    </xf>
    <xf numFmtId="0" fontId="41" fillId="0" borderId="4" xfId="0" applyFont="1" applyBorder="1" applyAlignment="1">
      <alignment horizontal="left" wrapText="1"/>
    </xf>
    <xf numFmtId="0" fontId="41" fillId="0" borderId="8" xfId="0" applyFont="1" applyBorder="1" applyAlignment="1">
      <alignment horizontal="left" vertical="center" wrapText="1"/>
    </xf>
    <xf numFmtId="0" fontId="41" fillId="0" borderId="12" xfId="0" applyFont="1" applyBorder="1" applyAlignment="1">
      <alignment horizontal="left" vertical="center" wrapText="1"/>
    </xf>
    <xf numFmtId="0" fontId="41" fillId="0" borderId="9" xfId="0" applyFont="1" applyBorder="1" applyAlignment="1">
      <alignment horizontal="left" vertical="center" wrapText="1"/>
    </xf>
    <xf numFmtId="164" fontId="41" fillId="2" borderId="14" xfId="0" applyNumberFormat="1" applyFont="1" applyFill="1" applyBorder="1" applyAlignment="1">
      <alignment horizontal="center" vertical="center"/>
    </xf>
    <xf numFmtId="164" fontId="30" fillId="2" borderId="1" xfId="0" applyNumberFormat="1" applyFont="1" applyFill="1" applyBorder="1" applyAlignment="1">
      <alignment horizontal="center"/>
    </xf>
    <xf numFmtId="164" fontId="30" fillId="2" borderId="3" xfId="0" applyNumberFormat="1" applyFont="1" applyFill="1" applyBorder="1" applyAlignment="1">
      <alignment horizontal="center"/>
    </xf>
    <xf numFmtId="164" fontId="30" fillId="2" borderId="4" xfId="0" applyNumberFormat="1" applyFont="1" applyFill="1" applyBorder="1" applyAlignment="1">
      <alignment horizontal="center"/>
    </xf>
    <xf numFmtId="49" fontId="30" fillId="0" borderId="1" xfId="0" applyNumberFormat="1" applyFont="1" applyBorder="1" applyAlignment="1">
      <alignment horizontal="left" wrapText="1"/>
    </xf>
    <xf numFmtId="164" fontId="30" fillId="2" borderId="1" xfId="0" applyNumberFormat="1" applyFont="1" applyFill="1" applyBorder="1" applyAlignment="1">
      <alignment horizontal="center" vertical="center"/>
    </xf>
    <xf numFmtId="164" fontId="41" fillId="2" borderId="3" xfId="0" applyNumberFormat="1" applyFont="1" applyFill="1" applyBorder="1" applyAlignment="1">
      <alignment horizontal="center"/>
    </xf>
    <xf numFmtId="164" fontId="41" fillId="2" borderId="4" xfId="0" applyNumberFormat="1" applyFont="1" applyFill="1" applyBorder="1" applyAlignment="1">
      <alignment horizontal="center"/>
    </xf>
    <xf numFmtId="0" fontId="41" fillId="0" borderId="0" xfId="0" applyFont="1" applyAlignment="1">
      <alignment horizontal="left" vertical="center" wrapText="1"/>
    </xf>
    <xf numFmtId="0" fontId="41" fillId="0" borderId="5" xfId="0" applyFont="1" applyBorder="1" applyAlignment="1">
      <alignment horizontal="center" vertical="center"/>
    </xf>
    <xf numFmtId="0" fontId="30" fillId="2" borderId="3" xfId="0" applyFont="1" applyFill="1" applyBorder="1" applyAlignment="1">
      <alignment vertical="center" wrapText="1"/>
    </xf>
    <xf numFmtId="0" fontId="30" fillId="2" borderId="5" xfId="0" applyFont="1" applyFill="1" applyBorder="1" applyAlignment="1">
      <alignment vertical="center" wrapText="1"/>
    </xf>
    <xf numFmtId="0" fontId="30" fillId="2" borderId="4" xfId="0" applyFont="1" applyFill="1" applyBorder="1" applyAlignment="1">
      <alignment vertical="center" wrapText="1"/>
    </xf>
    <xf numFmtId="0" fontId="41" fillId="2" borderId="3" xfId="0" applyFont="1" applyFill="1" applyBorder="1" applyAlignment="1">
      <alignment horizontal="left" wrapText="1"/>
    </xf>
    <xf numFmtId="0" fontId="41" fillId="2" borderId="5" xfId="0" applyFont="1" applyFill="1" applyBorder="1" applyAlignment="1">
      <alignment horizontal="left" wrapText="1"/>
    </xf>
    <xf numFmtId="0" fontId="41" fillId="2" borderId="4" xfId="0" applyFont="1" applyFill="1" applyBorder="1" applyAlignment="1">
      <alignment horizontal="left" wrapText="1"/>
    </xf>
    <xf numFmtId="0" fontId="29" fillId="2" borderId="3" xfId="0" applyFont="1" applyFill="1" applyBorder="1" applyAlignment="1">
      <alignment horizontal="left" wrapText="1"/>
    </xf>
    <xf numFmtId="0" fontId="29" fillId="2" borderId="5" xfId="0" applyFont="1" applyFill="1" applyBorder="1" applyAlignment="1">
      <alignment horizontal="left" wrapText="1"/>
    </xf>
    <xf numFmtId="0" fontId="29" fillId="2" borderId="4" xfId="0" applyFont="1" applyFill="1" applyBorder="1" applyAlignment="1">
      <alignment horizontal="left" wrapText="1"/>
    </xf>
    <xf numFmtId="0" fontId="28" fillId="2" borderId="3" xfId="0" applyFont="1" applyFill="1" applyBorder="1" applyAlignment="1">
      <alignment horizontal="left" wrapText="1"/>
    </xf>
    <xf numFmtId="0" fontId="28" fillId="2" borderId="5" xfId="0" applyFont="1" applyFill="1" applyBorder="1" applyAlignment="1">
      <alignment horizontal="left" wrapText="1"/>
    </xf>
    <xf numFmtId="0" fontId="28" fillId="2" borderId="4" xfId="0" applyFont="1" applyFill="1" applyBorder="1" applyAlignment="1">
      <alignment horizontal="left" wrapText="1"/>
    </xf>
    <xf numFmtId="0" fontId="41" fillId="0" borderId="6" xfId="0" applyFont="1" applyBorder="1" applyAlignment="1">
      <alignment horizontal="left" vertical="center"/>
    </xf>
    <xf numFmtId="0" fontId="41" fillId="0" borderId="10" xfId="0" applyFont="1" applyBorder="1" applyAlignment="1">
      <alignment horizontal="left" vertical="center"/>
    </xf>
    <xf numFmtId="0" fontId="41" fillId="0" borderId="7" xfId="0" applyFont="1" applyBorder="1" applyAlignment="1">
      <alignment horizontal="left" vertical="center"/>
    </xf>
    <xf numFmtId="0" fontId="41" fillId="0" borderId="11" xfId="0" applyFont="1" applyBorder="1" applyAlignment="1">
      <alignment horizontal="left" vertical="center"/>
    </xf>
    <xf numFmtId="0" fontId="41" fillId="0" borderId="0" xfId="0" applyFont="1" applyAlignment="1">
      <alignment horizontal="left" vertical="center"/>
    </xf>
    <xf numFmtId="0" fontId="41" fillId="0" borderId="13" xfId="0" applyFont="1" applyBorder="1" applyAlignment="1">
      <alignment horizontal="left" vertical="center"/>
    </xf>
    <xf numFmtId="0" fontId="41" fillId="0" borderId="8" xfId="0" applyFont="1" applyBorder="1" applyAlignment="1">
      <alignment horizontal="left" vertical="center"/>
    </xf>
    <xf numFmtId="0" fontId="41" fillId="0" borderId="12" xfId="0" applyFont="1" applyBorder="1" applyAlignment="1">
      <alignment horizontal="left" vertical="center"/>
    </xf>
    <xf numFmtId="0" fontId="41" fillId="0" borderId="9" xfId="0" applyFont="1" applyBorder="1" applyAlignment="1">
      <alignment horizontal="left" vertical="center"/>
    </xf>
    <xf numFmtId="0" fontId="14" fillId="0" borderId="10" xfId="0" applyFont="1" applyBorder="1" applyAlignment="1">
      <alignment horizontal="center"/>
    </xf>
    <xf numFmtId="0" fontId="41" fillId="0" borderId="1" xfId="0" applyFont="1" applyBorder="1" applyAlignment="1">
      <alignment horizontal="center" textRotation="90" wrapText="1"/>
    </xf>
    <xf numFmtId="0" fontId="30" fillId="0" borderId="14" xfId="0" applyFont="1" applyBorder="1" applyAlignment="1">
      <alignment horizontal="left" vertical="center"/>
    </xf>
    <xf numFmtId="0" fontId="28" fillId="0" borderId="3" xfId="6" applyFont="1" applyBorder="1" applyAlignment="1">
      <alignment horizontal="center" vertical="center"/>
    </xf>
    <xf numFmtId="0" fontId="28" fillId="0" borderId="5" xfId="6" applyFont="1" applyBorder="1" applyAlignment="1">
      <alignment horizontal="center" vertical="center"/>
    </xf>
    <xf numFmtId="0" fontId="28" fillId="0" borderId="4" xfId="6" applyFont="1" applyBorder="1" applyAlignment="1">
      <alignment horizontal="center" vertical="center"/>
    </xf>
    <xf numFmtId="0" fontId="28" fillId="0" borderId="2" xfId="6" applyFont="1" applyBorder="1" applyAlignment="1">
      <alignment horizontal="center" textRotation="90" wrapText="1"/>
    </xf>
    <xf numFmtId="0" fontId="28" fillId="0" borderId="14" xfId="6" applyFont="1" applyBorder="1" applyAlignment="1">
      <alignment horizontal="center" textRotation="90" wrapText="1"/>
    </xf>
    <xf numFmtId="0" fontId="28" fillId="0" borderId="1" xfId="6" applyFont="1" applyBorder="1" applyAlignment="1">
      <alignment horizontal="center" textRotation="90" wrapText="1"/>
    </xf>
    <xf numFmtId="0" fontId="28" fillId="0" borderId="0" xfId="6" applyFont="1" applyAlignment="1">
      <alignment horizontal="center" vertical="center" wrapText="1"/>
    </xf>
    <xf numFmtId="164" fontId="29" fillId="0" borderId="3" xfId="6" applyNumberFormat="1" applyFont="1" applyBorder="1" applyAlignment="1">
      <alignment horizontal="center" vertical="center"/>
    </xf>
    <xf numFmtId="164" fontId="29" fillId="0" borderId="4" xfId="6" applyNumberFormat="1" applyFont="1" applyBorder="1" applyAlignment="1">
      <alignment horizontal="center" vertical="center"/>
    </xf>
    <xf numFmtId="164" fontId="28" fillId="0" borderId="1" xfId="6" applyNumberFormat="1" applyFont="1" applyBorder="1" applyAlignment="1">
      <alignment horizontal="center" vertical="center"/>
    </xf>
    <xf numFmtId="165" fontId="29" fillId="0" borderId="3" xfId="6" applyNumberFormat="1" applyFont="1" applyBorder="1" applyAlignment="1">
      <alignment horizontal="center" vertical="center"/>
    </xf>
    <xf numFmtId="165" fontId="29" fillId="0" borderId="4" xfId="6" applyNumberFormat="1" applyFont="1" applyBorder="1" applyAlignment="1">
      <alignment horizontal="center" vertical="center"/>
    </xf>
    <xf numFmtId="165" fontId="28" fillId="0" borderId="1" xfId="6" applyNumberFormat="1" applyFont="1" applyBorder="1" applyAlignment="1">
      <alignment horizontal="center" vertical="center"/>
    </xf>
    <xf numFmtId="0" fontId="71" fillId="0" borderId="3" xfId="6" applyFont="1" applyBorder="1" applyAlignment="1">
      <alignment horizontal="left" vertical="center" wrapText="1"/>
    </xf>
    <xf numFmtId="0" fontId="71" fillId="0" borderId="5" xfId="6" applyFont="1" applyBorder="1" applyAlignment="1">
      <alignment horizontal="left" vertical="center" wrapText="1"/>
    </xf>
    <xf numFmtId="0" fontId="71" fillId="0" borderId="4" xfId="6" applyFont="1" applyBorder="1" applyAlignment="1">
      <alignment horizontal="left" vertical="center" wrapText="1"/>
    </xf>
    <xf numFmtId="164" fontId="71" fillId="0" borderId="3" xfId="6" applyNumberFormat="1" applyFont="1" applyBorder="1" applyAlignment="1">
      <alignment horizontal="center"/>
    </xf>
    <xf numFmtId="164" fontId="71" fillId="0" borderId="4" xfId="6" applyNumberFormat="1" applyFont="1" applyBorder="1" applyAlignment="1">
      <alignment horizontal="center"/>
    </xf>
    <xf numFmtId="164" fontId="71" fillId="0" borderId="1" xfId="6" applyNumberFormat="1" applyFont="1" applyBorder="1" applyAlignment="1">
      <alignment horizontal="center"/>
    </xf>
    <xf numFmtId="164" fontId="14" fillId="0" borderId="3" xfId="6" applyNumberFormat="1" applyFont="1" applyBorder="1" applyAlignment="1">
      <alignment horizontal="center"/>
    </xf>
    <xf numFmtId="164" fontId="14" fillId="0" borderId="4" xfId="6" applyNumberFormat="1" applyFont="1" applyBorder="1" applyAlignment="1">
      <alignment horizontal="center"/>
    </xf>
    <xf numFmtId="0" fontId="57" fillId="0" borderId="5" xfId="6" applyBorder="1" applyAlignment="1">
      <alignment horizontal="left" vertical="center" wrapText="1"/>
    </xf>
    <xf numFmtId="0" fontId="57" fillId="0" borderId="4" xfId="6" applyBorder="1" applyAlignment="1">
      <alignment horizontal="left" vertical="center" wrapText="1"/>
    </xf>
    <xf numFmtId="0" fontId="7" fillId="0" borderId="5" xfId="6" applyFont="1" applyBorder="1" applyAlignment="1">
      <alignment horizontal="left" vertical="center" wrapText="1"/>
    </xf>
    <xf numFmtId="164" fontId="14" fillId="0" borderId="3" xfId="6" applyNumberFormat="1" applyFont="1" applyBorder="1" applyAlignment="1">
      <alignment horizontal="center" vertical="center"/>
    </xf>
    <xf numFmtId="164" fontId="14" fillId="0" borderId="4" xfId="6" applyNumberFormat="1" applyFont="1" applyBorder="1" applyAlignment="1">
      <alignment horizontal="center" vertical="center"/>
    </xf>
    <xf numFmtId="0" fontId="70" fillId="2" borderId="3" xfId="6" applyFont="1" applyFill="1" applyBorder="1" applyAlignment="1">
      <alignment wrapText="1"/>
    </xf>
    <xf numFmtId="0" fontId="57" fillId="0" borderId="5" xfId="6" applyBorder="1" applyAlignment="1">
      <alignment wrapText="1"/>
    </xf>
    <xf numFmtId="0" fontId="57" fillId="0" borderId="4" xfId="6" applyBorder="1" applyAlignment="1">
      <alignment wrapText="1"/>
    </xf>
    <xf numFmtId="164" fontId="9" fillId="0" borderId="3" xfId="6" applyNumberFormat="1" applyFont="1" applyBorder="1" applyAlignment="1">
      <alignment horizontal="center" vertical="center"/>
    </xf>
    <xf numFmtId="164" fontId="9" fillId="0" borderId="4" xfId="6" applyNumberFormat="1" applyFont="1" applyBorder="1" applyAlignment="1">
      <alignment horizontal="center" vertical="center"/>
    </xf>
    <xf numFmtId="0" fontId="62" fillId="0" borderId="3" xfId="6" applyFont="1" applyBorder="1" applyAlignment="1">
      <alignment horizontal="left" vertical="center" wrapText="1"/>
    </xf>
    <xf numFmtId="0" fontId="62" fillId="0" borderId="5" xfId="6" applyFont="1" applyBorder="1" applyAlignment="1">
      <alignment horizontal="left" vertical="center" wrapText="1"/>
    </xf>
    <xf numFmtId="0" fontId="62" fillId="0" borderId="4" xfId="6" applyFont="1" applyBorder="1" applyAlignment="1">
      <alignment horizontal="left" vertical="center" wrapText="1"/>
    </xf>
    <xf numFmtId="0" fontId="7" fillId="2" borderId="8" xfId="6" applyFont="1" applyFill="1" applyBorder="1" applyAlignment="1">
      <alignment horizontal="left" vertical="center"/>
    </xf>
    <xf numFmtId="0" fontId="7" fillId="2" borderId="12" xfId="6" applyFont="1" applyFill="1" applyBorder="1" applyAlignment="1">
      <alignment horizontal="left" vertical="center"/>
    </xf>
    <xf numFmtId="0" fontId="7" fillId="2" borderId="9" xfId="6" applyFont="1" applyFill="1" applyBorder="1" applyAlignment="1">
      <alignment horizontal="left" vertical="center"/>
    </xf>
    <xf numFmtId="0" fontId="19" fillId="0" borderId="1" xfId="6" applyFont="1" applyBorder="1" applyAlignment="1">
      <alignment horizontal="left" vertical="center" wrapText="1"/>
    </xf>
    <xf numFmtId="0" fontId="30" fillId="0" borderId="3" xfId="6" applyFont="1" applyBorder="1" applyAlignment="1">
      <alignment horizontal="center" vertical="center"/>
    </xf>
    <xf numFmtId="0" fontId="30" fillId="0" borderId="4" xfId="6" applyFont="1" applyBorder="1" applyAlignment="1">
      <alignment horizontal="center" vertical="center"/>
    </xf>
    <xf numFmtId="0" fontId="30" fillId="0" borderId="3" xfId="6" applyFont="1" applyBorder="1" applyAlignment="1">
      <alignment horizontal="center"/>
    </xf>
    <xf numFmtId="0" fontId="30" fillId="0" borderId="4" xfId="6" applyFont="1" applyBorder="1" applyAlignment="1">
      <alignment horizontal="center"/>
    </xf>
    <xf numFmtId="0" fontId="30" fillId="0" borderId="1" xfId="6" applyFont="1" applyBorder="1" applyAlignment="1">
      <alignment horizontal="center"/>
    </xf>
    <xf numFmtId="0" fontId="28" fillId="2" borderId="2" xfId="6" applyFont="1" applyFill="1" applyBorder="1" applyAlignment="1">
      <alignment horizontal="center" vertical="top" wrapText="1"/>
    </xf>
    <xf numFmtId="0" fontId="28" fillId="2" borderId="14" xfId="6" applyFont="1" applyFill="1" applyBorder="1" applyAlignment="1">
      <alignment horizontal="center" vertical="top" wrapText="1"/>
    </xf>
    <xf numFmtId="0" fontId="28" fillId="2" borderId="2" xfId="6" applyFont="1" applyFill="1" applyBorder="1" applyAlignment="1">
      <alignment horizontal="center" vertical="center"/>
    </xf>
    <xf numFmtId="0" fontId="28" fillId="2" borderId="14" xfId="6" applyFont="1" applyFill="1" applyBorder="1" applyAlignment="1">
      <alignment horizontal="center" vertical="center"/>
    </xf>
    <xf numFmtId="0" fontId="28" fillId="2" borderId="1" xfId="6" applyFont="1" applyFill="1" applyBorder="1" applyAlignment="1">
      <alignment horizontal="center" vertical="center" textRotation="90" wrapText="1"/>
    </xf>
    <xf numFmtId="0" fontId="28" fillId="2" borderId="3" xfId="6" applyFont="1" applyFill="1" applyBorder="1" applyAlignment="1">
      <alignment horizontal="left" vertical="center"/>
    </xf>
    <xf numFmtId="0" fontId="28" fillId="2" borderId="5" xfId="6" applyFont="1" applyFill="1" applyBorder="1" applyAlignment="1">
      <alignment horizontal="left" vertical="center"/>
    </xf>
    <xf numFmtId="0" fontId="28" fillId="2" borderId="4" xfId="6" applyFont="1" applyFill="1" applyBorder="1" applyAlignment="1">
      <alignment horizontal="left" vertical="center"/>
    </xf>
    <xf numFmtId="0" fontId="28" fillId="2" borderId="1" xfId="6" applyFont="1" applyFill="1" applyBorder="1" applyAlignment="1">
      <alignment horizontal="left" vertical="center"/>
    </xf>
    <xf numFmtId="0" fontId="28" fillId="2" borderId="7" xfId="6" applyFont="1" applyFill="1" applyBorder="1" applyAlignment="1">
      <alignment horizontal="center" vertical="center" textRotation="90" wrapText="1"/>
    </xf>
    <xf numFmtId="0" fontId="28" fillId="2" borderId="13" xfId="6" applyFont="1" applyFill="1" applyBorder="1" applyAlignment="1">
      <alignment horizontal="center" vertical="center" textRotation="90" wrapText="1"/>
    </xf>
    <xf numFmtId="0" fontId="28" fillId="2" borderId="6" xfId="6" applyFont="1" applyFill="1" applyBorder="1" applyAlignment="1">
      <alignment horizontal="left" vertical="center"/>
    </xf>
    <xf numFmtId="0" fontId="28" fillId="2" borderId="10" xfId="6" applyFont="1" applyFill="1" applyBorder="1" applyAlignment="1">
      <alignment horizontal="left" vertical="center"/>
    </xf>
    <xf numFmtId="0" fontId="28" fillId="2" borderId="7" xfId="6" applyFont="1" applyFill="1" applyBorder="1" applyAlignment="1">
      <alignment horizontal="left" vertical="center"/>
    </xf>
    <xf numFmtId="0" fontId="28" fillId="2" borderId="8" xfId="6" applyFont="1" applyFill="1" applyBorder="1" applyAlignment="1">
      <alignment horizontal="left" vertical="center"/>
    </xf>
    <xf numFmtId="0" fontId="28" fillId="2" borderId="12" xfId="6" applyFont="1" applyFill="1" applyBorder="1" applyAlignment="1">
      <alignment horizontal="left" vertical="center"/>
    </xf>
    <xf numFmtId="0" fontId="28" fillId="2" borderId="9" xfId="6" applyFont="1" applyFill="1" applyBorder="1" applyAlignment="1">
      <alignment horizontal="left" vertical="center"/>
    </xf>
    <xf numFmtId="0" fontId="28" fillId="2" borderId="3" xfId="6" applyFont="1" applyFill="1" applyBorder="1" applyAlignment="1">
      <alignment horizontal="center"/>
    </xf>
    <xf numFmtId="0" fontId="28" fillId="2" borderId="5" xfId="6" applyFont="1" applyFill="1" applyBorder="1" applyAlignment="1">
      <alignment horizontal="center"/>
    </xf>
    <xf numFmtId="0" fontId="28" fillId="2" borderId="4" xfId="6" applyFont="1" applyFill="1" applyBorder="1" applyAlignment="1">
      <alignment horizontal="center"/>
    </xf>
    <xf numFmtId="0" fontId="29" fillId="2" borderId="1" xfId="6" applyFont="1" applyFill="1" applyBorder="1" applyAlignment="1">
      <alignment horizontal="left" vertical="center"/>
    </xf>
    <xf numFmtId="0" fontId="28" fillId="2" borderId="1" xfId="6" applyFont="1" applyFill="1" applyBorder="1" applyAlignment="1">
      <alignment horizontal="center" vertical="center"/>
    </xf>
    <xf numFmtId="0" fontId="28" fillId="2" borderId="1" xfId="6" applyFont="1" applyFill="1" applyBorder="1" applyAlignment="1">
      <alignment horizontal="center" vertical="center" wrapText="1"/>
    </xf>
    <xf numFmtId="0" fontId="28" fillId="0" borderId="1" xfId="6" applyFont="1" applyBorder="1" applyAlignment="1">
      <alignment horizontal="left" vertical="center" wrapText="1"/>
    </xf>
    <xf numFmtId="0" fontId="28" fillId="2" borderId="1" xfId="6" applyFont="1" applyFill="1" applyBorder="1" applyAlignment="1">
      <alignment horizontal="left" vertical="top"/>
    </xf>
    <xf numFmtId="0" fontId="13" fillId="2" borderId="1" xfId="6" applyFont="1" applyFill="1" applyBorder="1" applyAlignment="1">
      <alignment horizontal="left" vertical="top" wrapText="1"/>
    </xf>
    <xf numFmtId="0" fontId="28" fillId="2" borderId="1" xfId="6" applyFont="1" applyFill="1" applyBorder="1" applyAlignment="1">
      <alignment vertical="top" wrapText="1"/>
    </xf>
    <xf numFmtId="0" fontId="13" fillId="2" borderId="1" xfId="6" applyFont="1" applyFill="1" applyBorder="1" applyAlignment="1">
      <alignment horizontal="left" vertical="top"/>
    </xf>
    <xf numFmtId="0" fontId="28" fillId="2" borderId="1" xfId="6" applyFont="1" applyFill="1" applyBorder="1" applyAlignment="1">
      <alignment vertical="top"/>
    </xf>
    <xf numFmtId="0" fontId="28" fillId="0" borderId="1" xfId="6" applyFont="1" applyBorder="1" applyAlignment="1">
      <alignment horizontal="left" vertical="center"/>
    </xf>
    <xf numFmtId="0" fontId="27" fillId="0" borderId="3" xfId="0" applyFont="1" applyBorder="1" applyAlignment="1">
      <alignment horizontal="left" vertical="center"/>
    </xf>
    <xf numFmtId="0" fontId="27" fillId="0" borderId="5" xfId="0" applyFont="1" applyBorder="1" applyAlignment="1">
      <alignment horizontal="left" vertical="center"/>
    </xf>
    <xf numFmtId="0" fontId="27" fillId="0" borderId="4" xfId="0" applyFont="1" applyBorder="1" applyAlignment="1">
      <alignment horizontal="left" vertical="center"/>
    </xf>
    <xf numFmtId="0" fontId="28" fillId="0" borderId="1" xfId="6" applyFont="1" applyBorder="1" applyAlignment="1">
      <alignment horizontal="center"/>
    </xf>
    <xf numFmtId="0" fontId="28" fillId="0" borderId="3" xfId="6" applyFont="1" applyBorder="1" applyAlignment="1">
      <alignment horizontal="left" vertical="center"/>
    </xf>
    <xf numFmtId="0" fontId="28" fillId="0" borderId="5" xfId="6" applyFont="1" applyBorder="1" applyAlignment="1">
      <alignment horizontal="left" vertical="center"/>
    </xf>
    <xf numFmtId="0" fontId="28" fillId="0" borderId="4" xfId="6" applyFont="1" applyBorder="1" applyAlignment="1">
      <alignment horizontal="left" vertical="center"/>
    </xf>
    <xf numFmtId="49" fontId="28" fillId="0" borderId="1" xfId="6" applyNumberFormat="1" applyFont="1" applyBorder="1" applyAlignment="1">
      <alignment horizontal="center"/>
    </xf>
    <xf numFmtId="0" fontId="29" fillId="0" borderId="10" xfId="6" applyFont="1" applyBorder="1" applyAlignment="1">
      <alignment horizontal="left" vertical="center"/>
    </xf>
    <xf numFmtId="0" fontId="29" fillId="0" borderId="7" xfId="6" applyFont="1" applyBorder="1" applyAlignment="1">
      <alignment horizontal="left" vertical="center"/>
    </xf>
    <xf numFmtId="0" fontId="39" fillId="2" borderId="3" xfId="6" applyFont="1" applyFill="1" applyBorder="1" applyAlignment="1">
      <alignment horizontal="left" vertical="center" wrapText="1"/>
    </xf>
    <xf numFmtId="0" fontId="39" fillId="2" borderId="4" xfId="6" applyFont="1" applyFill="1" applyBorder="1" applyAlignment="1">
      <alignment horizontal="left" vertical="center" wrapText="1"/>
    </xf>
    <xf numFmtId="49" fontId="38" fillId="0" borderId="3" xfId="6" applyNumberFormat="1" applyFont="1" applyBorder="1" applyAlignment="1">
      <alignment horizontal="left" vertical="top" wrapText="1"/>
    </xf>
    <xf numFmtId="49" fontId="38" fillId="0" borderId="4" xfId="6" applyNumberFormat="1" applyFont="1" applyBorder="1" applyAlignment="1">
      <alignment horizontal="left" vertical="top" wrapText="1"/>
    </xf>
    <xf numFmtId="0" fontId="28" fillId="0" borderId="3" xfId="6" applyFont="1" applyBorder="1" applyAlignment="1">
      <alignment horizontal="center"/>
    </xf>
    <xf numFmtId="0" fontId="28" fillId="0" borderId="4" xfId="6" applyFont="1" applyBorder="1" applyAlignment="1">
      <alignment horizontal="center"/>
    </xf>
    <xf numFmtId="0" fontId="28" fillId="0" borderId="5" xfId="6" applyFont="1" applyBorder="1" applyAlignment="1">
      <alignment horizontal="center"/>
    </xf>
    <xf numFmtId="0" fontId="33" fillId="0" borderId="3" xfId="6" applyFont="1" applyBorder="1" applyAlignment="1">
      <alignment horizontal="left" vertical="center" wrapText="1"/>
    </xf>
    <xf numFmtId="0" fontId="33" fillId="0" borderId="4" xfId="6" applyFont="1" applyBorder="1" applyAlignment="1">
      <alignment horizontal="left" vertical="center" wrapText="1"/>
    </xf>
    <xf numFmtId="0" fontId="46" fillId="0" borderId="3" xfId="6" applyFont="1" applyBorder="1" applyAlignment="1">
      <alignment horizontal="left" wrapText="1"/>
    </xf>
    <xf numFmtId="0" fontId="46" fillId="0" borderId="4" xfId="6" applyFont="1" applyBorder="1" applyAlignment="1">
      <alignment horizontal="left" wrapText="1"/>
    </xf>
    <xf numFmtId="0" fontId="29" fillId="0" borderId="3" xfId="6" applyFont="1" applyBorder="1" applyAlignment="1">
      <alignment horizontal="center"/>
    </xf>
    <xf numFmtId="0" fontId="29" fillId="0" borderId="4" xfId="6" applyFont="1" applyBorder="1" applyAlignment="1">
      <alignment horizontal="center"/>
    </xf>
    <xf numFmtId="0" fontId="38" fillId="0" borderId="3" xfId="6" applyFont="1" applyBorder="1" applyAlignment="1">
      <alignment horizontal="left" vertical="top" wrapText="1"/>
    </xf>
    <xf numFmtId="0" fontId="38" fillId="0" borderId="4" xfId="6" applyFont="1" applyBorder="1" applyAlignment="1">
      <alignment horizontal="left" vertical="top" wrapText="1"/>
    </xf>
    <xf numFmtId="0" fontId="29" fillId="0" borderId="3" xfId="6" applyFont="1" applyBorder="1" applyAlignment="1">
      <alignment horizontal="left" vertical="center"/>
    </xf>
    <xf numFmtId="0" fontId="29" fillId="0" borderId="4" xfId="6" applyFont="1" applyBorder="1" applyAlignment="1">
      <alignment horizontal="left" vertical="center"/>
    </xf>
    <xf numFmtId="0" fontId="45" fillId="0" borderId="1" xfId="6" applyFont="1" applyBorder="1" applyAlignment="1">
      <alignment horizontal="left" vertical="center"/>
    </xf>
    <xf numFmtId="0" fontId="45" fillId="0" borderId="3" xfId="6" applyFont="1" applyBorder="1" applyAlignment="1">
      <alignment horizontal="center" vertical="center"/>
    </xf>
    <xf numFmtId="0" fontId="45" fillId="0" borderId="4" xfId="6" applyFont="1" applyBorder="1" applyAlignment="1">
      <alignment horizontal="center" vertical="center"/>
    </xf>
    <xf numFmtId="165" fontId="45" fillId="0" borderId="3" xfId="6" applyNumberFormat="1" applyFont="1" applyBorder="1" applyAlignment="1">
      <alignment horizontal="center" vertical="center"/>
    </xf>
    <xf numFmtId="165" fontId="45" fillId="0" borderId="4" xfId="6" applyNumberFormat="1" applyFont="1" applyBorder="1" applyAlignment="1">
      <alignment horizontal="center" vertical="center"/>
    </xf>
    <xf numFmtId="0" fontId="29" fillId="0" borderId="1" xfId="6" applyFont="1" applyBorder="1" applyAlignment="1">
      <alignment horizontal="left" vertical="center"/>
    </xf>
    <xf numFmtId="0" fontId="28" fillId="0" borderId="1" xfId="6" applyFont="1" applyBorder="1" applyAlignment="1">
      <alignment horizontal="center" vertical="center"/>
    </xf>
    <xf numFmtId="0" fontId="28" fillId="0" borderId="6" xfId="6" applyFont="1" applyBorder="1" applyAlignment="1">
      <alignment horizontal="center" vertical="center"/>
    </xf>
    <xf numFmtId="0" fontId="28" fillId="0" borderId="7" xfId="6" applyFont="1" applyBorder="1" applyAlignment="1">
      <alignment horizontal="center" vertical="center"/>
    </xf>
    <xf numFmtId="0" fontId="28" fillId="0" borderId="8" xfId="6" applyFont="1" applyBorder="1" applyAlignment="1">
      <alignment horizontal="center" vertical="center"/>
    </xf>
    <xf numFmtId="0" fontId="28" fillId="0" borderId="9" xfId="6" applyFont="1" applyBorder="1" applyAlignment="1">
      <alignment horizontal="center" vertical="center"/>
    </xf>
    <xf numFmtId="165" fontId="28" fillId="0" borderId="3" xfId="6" applyNumberFormat="1" applyFont="1" applyBorder="1" applyAlignment="1">
      <alignment horizontal="center" vertical="center"/>
    </xf>
    <xf numFmtId="165" fontId="28" fillId="0" borderId="4" xfId="6" applyNumberFormat="1" applyFont="1" applyBorder="1" applyAlignment="1">
      <alignment horizontal="center" vertical="center"/>
    </xf>
    <xf numFmtId="165" fontId="30" fillId="0" borderId="3" xfId="6" applyNumberFormat="1" applyFont="1" applyBorder="1" applyAlignment="1">
      <alignment horizontal="center" vertical="center"/>
    </xf>
    <xf numFmtId="165" fontId="30" fillId="0" borderId="4" xfId="6" applyNumberFormat="1" applyFont="1" applyBorder="1" applyAlignment="1">
      <alignment horizontal="center" vertical="center"/>
    </xf>
    <xf numFmtId="0" fontId="29" fillId="0" borderId="3" xfId="6" applyFont="1" applyBorder="1" applyAlignment="1">
      <alignment horizontal="left"/>
    </xf>
    <xf numFmtId="0" fontId="28" fillId="0" borderId="5" xfId="6" applyFont="1" applyBorder="1" applyAlignment="1">
      <alignment horizontal="left"/>
    </xf>
    <xf numFmtId="0" fontId="28" fillId="0" borderId="4" xfId="6" applyFont="1" applyBorder="1" applyAlignment="1">
      <alignment horizontal="left"/>
    </xf>
    <xf numFmtId="0" fontId="28" fillId="0" borderId="3" xfId="6" applyFont="1" applyBorder="1" applyAlignment="1">
      <alignment horizontal="center" vertical="center" wrapText="1"/>
    </xf>
    <xf numFmtId="0" fontId="28" fillId="0" borderId="4" xfId="6" applyFont="1" applyBorder="1" applyAlignment="1">
      <alignment horizontal="center" vertical="center" wrapText="1"/>
    </xf>
    <xf numFmtId="0" fontId="28" fillId="0" borderId="3" xfId="6" applyFont="1" applyBorder="1" applyAlignment="1">
      <alignment horizontal="center" vertical="center" textRotation="90"/>
    </xf>
    <xf numFmtId="0" fontId="28" fillId="0" borderId="4" xfId="6" applyFont="1" applyBorder="1" applyAlignment="1">
      <alignment horizontal="center" vertical="center" textRotation="90"/>
    </xf>
    <xf numFmtId="165" fontId="28" fillId="0" borderId="3" xfId="6" applyNumberFormat="1" applyFont="1" applyBorder="1" applyAlignment="1">
      <alignment horizontal="center"/>
    </xf>
    <xf numFmtId="165" fontId="28" fillId="0" borderId="4" xfId="6" applyNumberFormat="1" applyFont="1" applyBorder="1" applyAlignment="1">
      <alignment horizontal="center"/>
    </xf>
    <xf numFmtId="0" fontId="28" fillId="0" borderId="3" xfId="6" applyFont="1" applyBorder="1" applyAlignment="1">
      <alignment horizontal="left" vertical="center" wrapText="1"/>
    </xf>
    <xf numFmtId="0" fontId="28" fillId="0" borderId="4" xfId="6" applyFont="1" applyBorder="1" applyAlignment="1">
      <alignment horizontal="left" vertical="center" wrapText="1"/>
    </xf>
    <xf numFmtId="164" fontId="28" fillId="0" borderId="3" xfId="6" applyNumberFormat="1" applyFont="1" applyBorder="1" applyAlignment="1">
      <alignment horizontal="center" vertical="center"/>
    </xf>
    <xf numFmtId="164" fontId="28" fillId="0" borderId="3" xfId="6" applyNumberFormat="1" applyFont="1" applyBorder="1" applyAlignment="1">
      <alignment horizontal="center"/>
    </xf>
    <xf numFmtId="0" fontId="45" fillId="0" borderId="3" xfId="6" applyFont="1" applyBorder="1" applyAlignment="1">
      <alignment horizontal="left" wrapText="1"/>
    </xf>
    <xf numFmtId="0" fontId="45" fillId="0" borderId="4" xfId="6" applyFont="1" applyBorder="1" applyAlignment="1">
      <alignment horizontal="left" wrapText="1"/>
    </xf>
    <xf numFmtId="165" fontId="28" fillId="0" borderId="1" xfId="6" applyNumberFormat="1" applyFont="1" applyBorder="1" applyAlignment="1">
      <alignment horizontal="center"/>
    </xf>
    <xf numFmtId="165" fontId="30" fillId="0" borderId="3" xfId="6" applyNumberFormat="1" applyFont="1" applyBorder="1" applyAlignment="1">
      <alignment horizontal="center"/>
    </xf>
    <xf numFmtId="165" fontId="30" fillId="0" borderId="1" xfId="6" applyNumberFormat="1" applyFont="1" applyBorder="1" applyAlignment="1">
      <alignment horizontal="center"/>
    </xf>
    <xf numFmtId="0" fontId="29" fillId="0" borderId="3" xfId="6" applyFont="1" applyBorder="1" applyAlignment="1">
      <alignment horizontal="left" vertical="center" wrapText="1"/>
    </xf>
    <xf numFmtId="0" fontId="29" fillId="0" borderId="4" xfId="6" applyFont="1" applyBorder="1" applyAlignment="1">
      <alignment horizontal="left" vertical="center" wrapText="1"/>
    </xf>
    <xf numFmtId="165" fontId="29" fillId="0" borderId="3" xfId="6" applyNumberFormat="1" applyFont="1" applyBorder="1" applyAlignment="1">
      <alignment horizontal="center"/>
    </xf>
    <xf numFmtId="165" fontId="29" fillId="0" borderId="4" xfId="6" applyNumberFormat="1" applyFont="1" applyBorder="1" applyAlignment="1">
      <alignment horizontal="center"/>
    </xf>
    <xf numFmtId="165" fontId="29" fillId="0" borderId="1" xfId="6" applyNumberFormat="1" applyFont="1" applyBorder="1" applyAlignment="1">
      <alignment horizontal="center"/>
    </xf>
    <xf numFmtId="165" fontId="30" fillId="0" borderId="4" xfId="6" applyNumberFormat="1" applyFont="1" applyBorder="1" applyAlignment="1">
      <alignment horizontal="center"/>
    </xf>
    <xf numFmtId="0" fontId="29" fillId="0" borderId="5" xfId="6" applyFont="1" applyBorder="1" applyAlignment="1">
      <alignment horizontal="left" vertical="center"/>
    </xf>
    <xf numFmtId="0" fontId="28" fillId="0" borderId="10" xfId="6" applyFont="1" applyBorder="1" applyAlignment="1">
      <alignment horizontal="center" vertical="center"/>
    </xf>
    <xf numFmtId="0" fontId="28" fillId="0" borderId="12" xfId="6" applyFont="1" applyBorder="1" applyAlignment="1">
      <alignment horizontal="center" vertical="center"/>
    </xf>
    <xf numFmtId="0" fontId="28" fillId="0" borderId="0" xfId="6" applyFont="1" applyAlignment="1">
      <alignment horizontal="right" vertical="center"/>
    </xf>
    <xf numFmtId="0" fontId="29" fillId="0" borderId="0" xfId="6" applyFont="1" applyAlignment="1">
      <alignment horizontal="center" vertical="center"/>
    </xf>
    <xf numFmtId="0" fontId="57" fillId="2" borderId="5" xfId="6" applyFill="1" applyBorder="1" applyAlignment="1">
      <alignment horizontal="left" vertical="center"/>
    </xf>
    <xf numFmtId="0" fontId="57" fillId="2" borderId="4" xfId="6" applyFill="1" applyBorder="1" applyAlignment="1">
      <alignment horizontal="left" vertical="center"/>
    </xf>
    <xf numFmtId="0" fontId="28" fillId="2" borderId="3" xfId="6" applyFont="1" applyFill="1" applyBorder="1" applyAlignment="1">
      <alignment vertical="center"/>
    </xf>
    <xf numFmtId="0" fontId="57" fillId="2" borderId="5" xfId="6" applyFill="1" applyBorder="1" applyAlignment="1">
      <alignment vertical="center"/>
    </xf>
    <xf numFmtId="0" fontId="57" fillId="2" borderId="4" xfId="6" applyFill="1" applyBorder="1" applyAlignment="1">
      <alignment vertical="center"/>
    </xf>
    <xf numFmtId="0" fontId="19" fillId="0" borderId="1" xfId="0" applyFont="1" applyBorder="1" applyAlignment="1">
      <alignment vertical="center" wrapText="1"/>
    </xf>
    <xf numFmtId="0" fontId="15" fillId="0" borderId="1" xfId="0" applyFont="1" applyBorder="1" applyAlignment="1">
      <alignment horizontal="left" vertical="center"/>
    </xf>
    <xf numFmtId="0" fontId="27" fillId="0" borderId="1" xfId="0" applyFont="1" applyBorder="1" applyAlignment="1">
      <alignment horizontal="center" vertical="center"/>
    </xf>
    <xf numFmtId="0" fontId="37" fillId="0" borderId="1" xfId="0" applyFont="1" applyBorder="1" applyAlignment="1">
      <alignment vertical="center" wrapText="1"/>
    </xf>
    <xf numFmtId="164" fontId="37" fillId="0" borderId="1" xfId="0" applyNumberFormat="1" applyFont="1" applyBorder="1" applyAlignment="1">
      <alignment horizontal="center" vertical="center"/>
    </xf>
    <xf numFmtId="0" fontId="19" fillId="0" borderId="1" xfId="0" applyFont="1" applyBorder="1" applyAlignment="1">
      <alignment horizontal="left" vertical="center" wrapText="1"/>
    </xf>
    <xf numFmtId="0" fontId="27" fillId="0" borderId="1" xfId="0" applyFont="1" applyBorder="1" applyAlignment="1">
      <alignment horizontal="center"/>
    </xf>
    <xf numFmtId="0" fontId="27" fillId="0" borderId="0" xfId="0" applyFont="1" applyAlignment="1">
      <alignment horizontal="right" vertical="center"/>
    </xf>
    <xf numFmtId="0" fontId="49" fillId="0" borderId="0" xfId="0" applyFont="1" applyAlignment="1">
      <alignment horizontal="center" vertical="center"/>
    </xf>
    <xf numFmtId="0" fontId="27" fillId="0" borderId="3" xfId="0" applyFont="1" applyBorder="1" applyAlignment="1">
      <alignment vertical="center"/>
    </xf>
    <xf numFmtId="0" fontId="27" fillId="0" borderId="5" xfId="0" applyFont="1" applyBorder="1" applyAlignment="1">
      <alignment vertical="center"/>
    </xf>
    <xf numFmtId="0" fontId="27" fillId="0" borderId="4" xfId="0" applyFont="1" applyBorder="1" applyAlignment="1">
      <alignment vertical="center"/>
    </xf>
    <xf numFmtId="0" fontId="27" fillId="0" borderId="1" xfId="0" applyFont="1" applyBorder="1" applyAlignment="1">
      <alignment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164" fontId="15" fillId="0" borderId="3" xfId="0" applyNumberFormat="1" applyFont="1" applyBorder="1" applyAlignment="1">
      <alignment horizontal="center" vertical="center"/>
    </xf>
    <xf numFmtId="164" fontId="15" fillId="0" borderId="4" xfId="0" applyNumberFormat="1" applyFont="1" applyBorder="1" applyAlignment="1">
      <alignment horizontal="center" vertical="center"/>
    </xf>
    <xf numFmtId="0" fontId="27" fillId="0" borderId="6" xfId="0" applyFont="1" applyBorder="1" applyAlignment="1">
      <alignment horizontal="center" vertical="center"/>
    </xf>
    <xf numFmtId="0" fontId="27" fillId="0" borderId="10"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12" xfId="0" applyFont="1" applyBorder="1" applyAlignment="1">
      <alignment horizontal="center" vertical="center"/>
    </xf>
    <xf numFmtId="0" fontId="27" fillId="0" borderId="9" xfId="0" applyFont="1" applyBorder="1" applyAlignment="1">
      <alignment horizontal="center" vertical="center"/>
    </xf>
    <xf numFmtId="164" fontId="27" fillId="0" borderId="1" xfId="0" applyNumberFormat="1" applyFont="1" applyBorder="1" applyAlignment="1">
      <alignment horizontal="center" vertical="center"/>
    </xf>
    <xf numFmtId="164" fontId="15" fillId="0" borderId="1" xfId="0" applyNumberFormat="1" applyFont="1" applyBorder="1" applyAlignment="1">
      <alignment horizontal="center"/>
    </xf>
    <xf numFmtId="164" fontId="27" fillId="0" borderId="1" xfId="0" applyNumberFormat="1" applyFont="1" applyBorder="1" applyAlignment="1">
      <alignment horizontal="center"/>
    </xf>
    <xf numFmtId="0" fontId="27" fillId="0" borderId="3" xfId="0" applyFont="1" applyBorder="1" applyAlignment="1">
      <alignment horizontal="center"/>
    </xf>
    <xf numFmtId="0" fontId="27" fillId="0" borderId="4" xfId="0" applyFont="1" applyBorder="1" applyAlignment="1">
      <alignment horizontal="center"/>
    </xf>
    <xf numFmtId="164" fontId="27" fillId="0" borderId="3" xfId="0" applyNumberFormat="1" applyFont="1" applyBorder="1" applyAlignment="1">
      <alignment horizontal="center"/>
    </xf>
    <xf numFmtId="164" fontId="27" fillId="0" borderId="4" xfId="0" applyNumberFormat="1" applyFont="1" applyBorder="1" applyAlignment="1">
      <alignment horizontal="center"/>
    </xf>
    <xf numFmtId="0" fontId="27" fillId="0" borderId="1" xfId="0" applyFont="1" applyBorder="1" applyAlignment="1">
      <alignment horizontal="center" vertical="center" wrapText="1"/>
    </xf>
    <xf numFmtId="0" fontId="27" fillId="0" borderId="1" xfId="0" applyFont="1" applyBorder="1" applyAlignment="1">
      <alignment horizontal="center" vertical="center" textRotation="90"/>
    </xf>
    <xf numFmtId="0" fontId="24" fillId="0" borderId="3" xfId="0" applyFont="1" applyBorder="1" applyAlignment="1">
      <alignment horizontal="left" vertical="center"/>
    </xf>
    <xf numFmtId="0" fontId="24" fillId="0" borderId="5" xfId="0" applyFont="1" applyBorder="1" applyAlignment="1">
      <alignment horizontal="left" vertical="center"/>
    </xf>
    <xf numFmtId="0" fontId="24" fillId="0" borderId="4" xfId="0" applyFont="1" applyBorder="1" applyAlignment="1">
      <alignment horizontal="left"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164" fontId="24" fillId="0" borderId="3" xfId="0" applyNumberFormat="1" applyFont="1" applyBorder="1" applyAlignment="1">
      <alignment horizontal="center" vertical="center"/>
    </xf>
    <xf numFmtId="0" fontId="24" fillId="0" borderId="5" xfId="0" applyFont="1" applyBorder="1" applyAlignment="1">
      <alignment horizontal="center" vertical="center"/>
    </xf>
    <xf numFmtId="0" fontId="15" fillId="0" borderId="1" xfId="0" applyFont="1" applyBorder="1" applyAlignment="1">
      <alignment horizontal="left" vertical="top"/>
    </xf>
    <xf numFmtId="0" fontId="15" fillId="0" borderId="1" xfId="0" applyFont="1" applyBorder="1" applyAlignment="1">
      <alignment horizontal="left" vertical="top" wrapText="1"/>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3" xfId="0" applyFont="1" applyBorder="1" applyAlignment="1">
      <alignment horizontal="center"/>
    </xf>
    <xf numFmtId="0" fontId="15" fillId="0" borderId="4" xfId="0" applyFont="1" applyBorder="1" applyAlignment="1">
      <alignment horizontal="center"/>
    </xf>
    <xf numFmtId="49" fontId="50" fillId="0" borderId="3" xfId="0" applyNumberFormat="1" applyFont="1" applyBorder="1" applyAlignment="1">
      <alignment horizontal="left" vertical="top" wrapText="1"/>
    </xf>
    <xf numFmtId="49" fontId="50" fillId="0" borderId="4" xfId="0" applyNumberFormat="1" applyFont="1" applyBorder="1" applyAlignment="1">
      <alignment horizontal="left" vertical="top" wrapText="1"/>
    </xf>
    <xf numFmtId="0" fontId="50" fillId="0" borderId="3" xfId="0" applyFont="1" applyBorder="1" applyAlignment="1">
      <alignment horizontal="left" vertical="top" wrapText="1"/>
    </xf>
    <xf numFmtId="0" fontId="50" fillId="0" borderId="4" xfId="0" applyFont="1" applyBorder="1" applyAlignment="1">
      <alignment horizontal="left" vertical="top" wrapText="1"/>
    </xf>
    <xf numFmtId="0" fontId="15" fillId="0" borderId="1" xfId="0" applyFont="1" applyBorder="1" applyAlignment="1">
      <alignment horizontal="center" vertical="center" textRotation="90" wrapText="1"/>
    </xf>
    <xf numFmtId="0" fontId="15" fillId="0" borderId="1" xfId="0" applyFont="1" applyBorder="1" applyAlignment="1">
      <alignment horizontal="center" vertical="center" wrapText="1"/>
    </xf>
    <xf numFmtId="0" fontId="15" fillId="0" borderId="15" xfId="0" applyFont="1" applyBorder="1" applyAlignment="1">
      <alignment horizontal="center" vertical="center" textRotation="90" wrapText="1"/>
    </xf>
    <xf numFmtId="0" fontId="15" fillId="0" borderId="14" xfId="0" applyFont="1" applyBorder="1" applyAlignment="1">
      <alignment horizontal="center" vertical="center" textRotation="90" wrapText="1"/>
    </xf>
    <xf numFmtId="0" fontId="27" fillId="0" borderId="1" xfId="3" applyFont="1" applyBorder="1" applyAlignment="1">
      <alignment horizontal="left" vertical="center" wrapText="1"/>
    </xf>
    <xf numFmtId="0" fontId="15" fillId="0" borderId="3" xfId="0" applyFont="1" applyBorder="1" applyAlignment="1">
      <alignment horizontal="left"/>
    </xf>
    <xf numFmtId="0" fontId="27" fillId="0" borderId="5" xfId="0" applyFont="1" applyBorder="1" applyAlignment="1">
      <alignment horizontal="left"/>
    </xf>
    <xf numFmtId="0" fontId="27" fillId="0" borderId="4" xfId="0" applyFont="1" applyBorder="1" applyAlignment="1">
      <alignment horizontal="left"/>
    </xf>
    <xf numFmtId="0" fontId="24" fillId="0" borderId="1" xfId="0" applyFont="1" applyBorder="1" applyAlignment="1">
      <alignment horizontal="left" vertical="center"/>
    </xf>
    <xf numFmtId="0" fontId="24" fillId="0" borderId="1" xfId="0" applyFont="1" applyBorder="1" applyAlignment="1">
      <alignment horizontal="center" vertical="center"/>
    </xf>
    <xf numFmtId="164" fontId="24" fillId="0" borderId="1" xfId="0" applyNumberFormat="1" applyFont="1" applyBorder="1" applyAlignment="1">
      <alignment horizontal="center" vertical="center"/>
    </xf>
    <xf numFmtId="164" fontId="44" fillId="0" borderId="3" xfId="0" applyNumberFormat="1" applyFont="1" applyBorder="1" applyAlignment="1">
      <alignment horizontal="center" vertical="center"/>
    </xf>
    <xf numFmtId="0" fontId="44" fillId="0" borderId="4" xfId="0" applyFont="1" applyBorder="1" applyAlignment="1">
      <alignment horizontal="center" vertical="center"/>
    </xf>
    <xf numFmtId="0" fontId="27" fillId="0" borderId="5" xfId="0" applyFont="1" applyBorder="1" applyAlignment="1">
      <alignment horizontal="center"/>
    </xf>
    <xf numFmtId="49" fontId="27" fillId="0" borderId="1" xfId="0" applyNumberFormat="1" applyFont="1" applyBorder="1" applyAlignment="1">
      <alignment horizontal="center"/>
    </xf>
    <xf numFmtId="0" fontId="27" fillId="0" borderId="11" xfId="0" applyFont="1" applyBorder="1" applyAlignment="1">
      <alignment horizontal="left" vertical="center"/>
    </xf>
    <xf numFmtId="0" fontId="27" fillId="0" borderId="0" xfId="0" applyFont="1" applyAlignment="1">
      <alignment horizontal="left" vertical="center"/>
    </xf>
    <xf numFmtId="0" fontId="27" fillId="0" borderId="13" xfId="0" applyFont="1" applyBorder="1" applyAlignment="1">
      <alignment horizontal="left" vertical="center"/>
    </xf>
    <xf numFmtId="0" fontId="27" fillId="0" borderId="8" xfId="0" applyFont="1" applyBorder="1" applyAlignment="1">
      <alignment horizontal="left" vertical="center"/>
    </xf>
    <xf numFmtId="0" fontId="27" fillId="0" borderId="12" xfId="0" applyFont="1" applyBorder="1" applyAlignment="1">
      <alignment horizontal="left" vertical="center"/>
    </xf>
    <xf numFmtId="0" fontId="27" fillId="0" borderId="9" xfId="0" applyFont="1" applyBorder="1" applyAlignment="1">
      <alignment horizontal="left" vertical="center"/>
    </xf>
    <xf numFmtId="0" fontId="27" fillId="0" borderId="0" xfId="0" applyFont="1" applyAlignment="1">
      <alignment horizontal="left" vertical="center" wrapText="1"/>
    </xf>
    <xf numFmtId="0" fontId="13" fillId="0" borderId="10" xfId="0" applyFont="1" applyBorder="1" applyAlignment="1">
      <alignment horizontal="center" vertical="center" wrapText="1"/>
    </xf>
    <xf numFmtId="0" fontId="15" fillId="0" borderId="14" xfId="0" applyFont="1" applyBorder="1" applyAlignment="1">
      <alignment horizontal="left" vertical="center"/>
    </xf>
    <xf numFmtId="0" fontId="27" fillId="0" borderId="1" xfId="0" applyFont="1" applyBorder="1" applyAlignment="1">
      <alignment horizontal="center" textRotation="90" wrapText="1"/>
    </xf>
    <xf numFmtId="0" fontId="27" fillId="0" borderId="6" xfId="0" applyFont="1" applyBorder="1" applyAlignment="1">
      <alignment horizontal="left" vertical="center"/>
    </xf>
    <xf numFmtId="0" fontId="27" fillId="0" borderId="10" xfId="0" applyFont="1" applyBorder="1" applyAlignment="1">
      <alignment horizontal="left" vertical="center"/>
    </xf>
    <xf numFmtId="0" fontId="27" fillId="0" borderId="7" xfId="0" applyFont="1" applyBorder="1" applyAlignment="1">
      <alignment horizontal="left" vertical="center"/>
    </xf>
    <xf numFmtId="0" fontId="27" fillId="0" borderId="5" xfId="0" applyFont="1" applyBorder="1" applyAlignment="1">
      <alignment horizontal="center" vertical="center"/>
    </xf>
    <xf numFmtId="0" fontId="13" fillId="0" borderId="1" xfId="0" applyFont="1" applyBorder="1" applyAlignment="1">
      <alignment vertical="center" wrapText="1"/>
    </xf>
    <xf numFmtId="0" fontId="13" fillId="0" borderId="1" xfId="0" applyFont="1" applyBorder="1" applyAlignment="1">
      <alignment horizontal="left" vertical="center" wrapText="1"/>
    </xf>
    <xf numFmtId="0" fontId="37" fillId="0" borderId="3" xfId="0" applyFont="1" applyBorder="1" applyAlignment="1">
      <alignment horizontal="left" vertical="top" wrapText="1"/>
    </xf>
    <xf numFmtId="0" fontId="37" fillId="0" borderId="5" xfId="0" applyFont="1" applyBorder="1" applyAlignment="1">
      <alignment horizontal="left" vertical="top" wrapText="1"/>
    </xf>
    <xf numFmtId="0" fontId="37" fillId="0" borderId="4" xfId="0" applyFont="1" applyBorder="1" applyAlignment="1">
      <alignment horizontal="left" vertical="top" wrapText="1"/>
    </xf>
    <xf numFmtId="0" fontId="62" fillId="0" borderId="0" xfId="0" applyFont="1" applyAlignment="1">
      <alignment horizontal="center" vertical="center"/>
    </xf>
    <xf numFmtId="0" fontId="62" fillId="0" borderId="1" xfId="0" applyFont="1" applyBorder="1" applyAlignment="1">
      <alignment vertical="center"/>
    </xf>
    <xf numFmtId="0" fontId="62" fillId="0" borderId="6" xfId="0" applyFont="1" applyBorder="1" applyAlignment="1">
      <alignment horizontal="center" vertical="center"/>
    </xf>
    <xf numFmtId="0" fontId="62" fillId="0" borderId="10" xfId="0" applyFont="1" applyBorder="1" applyAlignment="1">
      <alignment horizontal="center" vertical="center"/>
    </xf>
    <xf numFmtId="0" fontId="62" fillId="0" borderId="7" xfId="0" applyFont="1" applyBorder="1" applyAlignment="1">
      <alignment horizontal="center" vertical="center"/>
    </xf>
    <xf numFmtId="164" fontId="75" fillId="0" borderId="3" xfId="0" applyNumberFormat="1" applyFont="1" applyBorder="1" applyAlignment="1">
      <alignment horizontal="center" vertical="center"/>
    </xf>
    <xf numFmtId="0" fontId="75" fillId="0" borderId="4" xfId="0" applyFont="1" applyBorder="1" applyAlignment="1">
      <alignment horizontal="center" vertical="center"/>
    </xf>
    <xf numFmtId="0" fontId="67" fillId="0" borderId="1" xfId="0" applyFont="1" applyBorder="1" applyAlignment="1">
      <alignment horizontal="left" vertical="center"/>
    </xf>
    <xf numFmtId="0" fontId="67" fillId="0" borderId="1" xfId="0" applyFont="1" applyBorder="1" applyAlignment="1">
      <alignment horizontal="center" vertical="center"/>
    </xf>
    <xf numFmtId="164" fontId="67" fillId="0" borderId="1" xfId="0" applyNumberFormat="1" applyFont="1" applyBorder="1" applyAlignment="1">
      <alignment horizontal="center" vertical="center"/>
    </xf>
    <xf numFmtId="0" fontId="12" fillId="0" borderId="3" xfId="0" applyFont="1" applyBorder="1" applyAlignment="1">
      <alignment horizontal="left"/>
    </xf>
    <xf numFmtId="0" fontId="62" fillId="0" borderId="5" xfId="0" applyFont="1" applyBorder="1" applyAlignment="1">
      <alignment horizontal="left"/>
    </xf>
    <xf numFmtId="0" fontId="62" fillId="0" borderId="4" xfId="0" applyFont="1" applyBorder="1" applyAlignment="1">
      <alignment horizontal="left"/>
    </xf>
    <xf numFmtId="0" fontId="62" fillId="0" borderId="1" xfId="0" applyFont="1" applyBorder="1" applyAlignment="1">
      <alignment horizontal="center" vertical="center" textRotation="90"/>
    </xf>
    <xf numFmtId="0" fontId="67" fillId="0" borderId="3" xfId="0" applyFont="1" applyBorder="1" applyAlignment="1">
      <alignment horizontal="left" vertical="center"/>
    </xf>
    <xf numFmtId="0" fontId="67" fillId="0" borderId="5" xfId="0" applyFont="1" applyBorder="1" applyAlignment="1">
      <alignment horizontal="center" vertical="center"/>
    </xf>
    <xf numFmtId="0" fontId="83" fillId="0" borderId="3" xfId="0" applyFont="1" applyBorder="1" applyAlignment="1">
      <alignment vertical="top" wrapText="1"/>
    </xf>
    <xf numFmtId="0" fontId="83" fillId="0" borderId="4" xfId="0" applyFont="1" applyBorder="1" applyAlignment="1">
      <alignment vertical="top" wrapText="1"/>
    </xf>
    <xf numFmtId="0" fontId="83" fillId="0" borderId="3" xfId="0" applyFont="1" applyBorder="1" applyAlignment="1">
      <alignment horizontal="left" vertical="top" wrapText="1"/>
    </xf>
    <xf numFmtId="0" fontId="83" fillId="0" borderId="4" xfId="0" applyFont="1" applyBorder="1" applyAlignment="1">
      <alignment horizontal="left" vertical="top"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91" fillId="0" borderId="3" xfId="0" applyFont="1" applyBorder="1" applyAlignment="1">
      <alignment horizontal="left" wrapText="1"/>
    </xf>
    <xf numFmtId="0" fontId="92" fillId="0" borderId="5" xfId="0" applyFont="1" applyBorder="1" applyAlignment="1">
      <alignment horizontal="left" wrapText="1"/>
    </xf>
    <xf numFmtId="0" fontId="62" fillId="0" borderId="8" xfId="0" applyFont="1" applyBorder="1" applyAlignment="1">
      <alignment horizontal="center"/>
    </xf>
    <xf numFmtId="0" fontId="62" fillId="0" borderId="12" xfId="0" applyFont="1" applyBorder="1" applyAlignment="1">
      <alignment horizontal="center"/>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13" fillId="0" borderId="1" xfId="0" applyFont="1" applyBorder="1" applyAlignment="1">
      <alignment horizontal="left" vertical="top" wrapText="1"/>
    </xf>
    <xf numFmtId="0" fontId="13" fillId="0" borderId="1" xfId="0" applyFont="1" applyBorder="1" applyAlignment="1">
      <alignment horizontal="left" vertical="top"/>
    </xf>
    <xf numFmtId="2" fontId="13" fillId="0" borderId="1" xfId="0" applyNumberFormat="1" applyFont="1" applyBorder="1" applyAlignment="1">
      <alignment horizontal="left" vertical="center" wrapText="1"/>
    </xf>
    <xf numFmtId="0" fontId="15" fillId="0" borderId="15" xfId="0" applyFont="1" applyBorder="1" applyAlignment="1">
      <alignment horizontal="left" vertical="center"/>
    </xf>
    <xf numFmtId="0" fontId="15" fillId="0" borderId="49" xfId="0" applyFont="1" applyBorder="1" applyAlignment="1">
      <alignment horizontal="left" vertical="center"/>
    </xf>
    <xf numFmtId="0" fontId="15" fillId="0" borderId="50" xfId="0" applyFont="1" applyBorder="1" applyAlignment="1">
      <alignment horizontal="left" vertical="center"/>
    </xf>
    <xf numFmtId="0" fontId="15" fillId="0" borderId="43" xfId="0" applyFont="1" applyBorder="1" applyAlignment="1">
      <alignment horizontal="center" vertical="center" textRotation="90" wrapText="1"/>
    </xf>
    <xf numFmtId="0" fontId="15" fillId="0" borderId="51" xfId="0" applyFont="1" applyBorder="1" applyAlignment="1">
      <alignment horizontal="center" vertical="center" textRotation="90" wrapText="1"/>
    </xf>
    <xf numFmtId="0" fontId="15" fillId="0" borderId="50" xfId="0" applyFont="1" applyBorder="1" applyAlignment="1">
      <alignment horizontal="center" vertical="center" textRotation="90" wrapText="1"/>
    </xf>
    <xf numFmtId="0" fontId="19" fillId="0" borderId="3" xfId="0" applyFont="1" applyBorder="1" applyAlignment="1">
      <alignment vertical="center" wrapText="1"/>
    </xf>
    <xf numFmtId="0" fontId="19" fillId="0" borderId="5" xfId="0" applyFont="1" applyBorder="1" applyAlignment="1">
      <alignment vertical="center" wrapText="1"/>
    </xf>
    <xf numFmtId="0" fontId="19" fillId="0" borderId="4" xfId="0" applyFont="1" applyBorder="1" applyAlignment="1">
      <alignment vertical="center" wrapText="1"/>
    </xf>
    <xf numFmtId="0" fontId="12" fillId="0" borderId="3" xfId="0" applyFont="1" applyBorder="1" applyAlignment="1">
      <alignment horizontal="left" wrapText="1"/>
    </xf>
    <xf numFmtId="0" fontId="12" fillId="0" borderId="5" xfId="0" applyFont="1" applyBorder="1" applyAlignment="1">
      <alignment horizontal="left" wrapText="1"/>
    </xf>
    <xf numFmtId="0" fontId="12" fillId="0" borderId="4" xfId="0" applyFont="1" applyBorder="1" applyAlignment="1">
      <alignment horizontal="left" wrapText="1"/>
    </xf>
    <xf numFmtId="0" fontId="56" fillId="0" borderId="5" xfId="0" applyFont="1" applyBorder="1" applyAlignment="1">
      <alignment horizontal="left" wrapText="1"/>
    </xf>
    <xf numFmtId="0" fontId="56" fillId="0" borderId="4" xfId="0" applyFont="1" applyBorder="1" applyAlignment="1">
      <alignment horizontal="left" wrapText="1"/>
    </xf>
    <xf numFmtId="0" fontId="62" fillId="0" borderId="3" xfId="0" applyFont="1" applyBorder="1" applyAlignment="1">
      <alignment horizontal="left" wrapText="1"/>
    </xf>
    <xf numFmtId="0" fontId="62" fillId="0" borderId="5" xfId="0" applyFont="1" applyBorder="1" applyAlignment="1">
      <alignment horizontal="left" wrapText="1"/>
    </xf>
    <xf numFmtId="0" fontId="62" fillId="0" borderId="4" xfId="0" applyFont="1" applyBorder="1" applyAlignment="1">
      <alignment horizontal="left" wrapText="1"/>
    </xf>
    <xf numFmtId="164" fontId="15" fillId="0" borderId="1" xfId="0" applyNumberFormat="1" applyFont="1" applyBorder="1" applyAlignment="1">
      <alignment horizontal="center" vertical="center"/>
    </xf>
    <xf numFmtId="0" fontId="62" fillId="0" borderId="11" xfId="0" applyFont="1" applyBorder="1" applyAlignment="1">
      <alignment horizontal="left" vertical="center"/>
    </xf>
    <xf numFmtId="0" fontId="62" fillId="0" borderId="13" xfId="0" applyFont="1" applyBorder="1" applyAlignment="1">
      <alignment horizontal="left" vertical="center"/>
    </xf>
    <xf numFmtId="0" fontId="62" fillId="0" borderId="8" xfId="0" applyFont="1" applyBorder="1" applyAlignment="1">
      <alignment horizontal="left" vertical="center"/>
    </xf>
    <xf numFmtId="0" fontId="62" fillId="0" borderId="12" xfId="0" applyFont="1" applyBorder="1" applyAlignment="1">
      <alignment horizontal="left" vertical="center"/>
    </xf>
    <xf numFmtId="0" fontId="62" fillId="0" borderId="9" xfId="0" applyFont="1" applyBorder="1" applyAlignment="1">
      <alignment horizontal="left" vertical="center"/>
    </xf>
    <xf numFmtId="0" fontId="37" fillId="0" borderId="1" xfId="0" applyFont="1" applyBorder="1" applyAlignment="1">
      <alignment horizontal="left" vertical="center"/>
    </xf>
    <xf numFmtId="0" fontId="37" fillId="0" borderId="1" xfId="0" applyFont="1" applyBorder="1" applyAlignment="1">
      <alignment vertical="center"/>
    </xf>
    <xf numFmtId="0" fontId="19" fillId="0" borderId="1" xfId="0" applyFont="1" applyBorder="1" applyAlignment="1">
      <alignment horizontal="left" vertical="center"/>
    </xf>
    <xf numFmtId="0" fontId="37" fillId="0" borderId="1" xfId="0" applyFont="1" applyBorder="1" applyAlignment="1">
      <alignment horizontal="center"/>
    </xf>
    <xf numFmtId="164" fontId="19" fillId="0" borderId="1" xfId="0" applyNumberFormat="1" applyFont="1" applyBorder="1" applyAlignment="1">
      <alignment horizontal="center"/>
    </xf>
    <xf numFmtId="164" fontId="37" fillId="0" borderId="1" xfId="0" applyNumberFormat="1" applyFont="1" applyBorder="1" applyAlignment="1">
      <alignment horizontal="center"/>
    </xf>
    <xf numFmtId="0" fontId="37" fillId="0" borderId="1" xfId="0" applyFont="1" applyBorder="1" applyAlignment="1">
      <alignment horizontal="center" vertical="center" wrapText="1"/>
    </xf>
    <xf numFmtId="0" fontId="37" fillId="0" borderId="1" xfId="0" applyFont="1" applyBorder="1" applyAlignment="1">
      <alignment horizontal="center" vertical="center" textRotation="90"/>
    </xf>
    <xf numFmtId="0" fontId="37" fillId="0" borderId="5" xfId="0" applyFont="1" applyBorder="1" applyAlignment="1">
      <alignment horizontal="left"/>
    </xf>
    <xf numFmtId="0" fontId="37" fillId="0" borderId="4" xfId="0" applyFont="1" applyBorder="1" applyAlignment="1">
      <alignment horizontal="left"/>
    </xf>
    <xf numFmtId="164" fontId="40" fillId="0" borderId="3" xfId="0" applyNumberFormat="1" applyFont="1" applyBorder="1" applyAlignment="1">
      <alignment horizontal="center" vertical="center"/>
    </xf>
    <xf numFmtId="0" fontId="40" fillId="0" borderId="4" xfId="0" applyFont="1" applyBorder="1" applyAlignment="1">
      <alignment horizontal="center" vertical="center"/>
    </xf>
    <xf numFmtId="0" fontId="38" fillId="0" borderId="1" xfId="0" applyFont="1" applyBorder="1" applyAlignment="1">
      <alignment horizontal="left" vertical="center"/>
    </xf>
    <xf numFmtId="0" fontId="38" fillId="0" borderId="1" xfId="0" applyFont="1" applyBorder="1" applyAlignment="1">
      <alignment horizontal="center" vertical="center"/>
    </xf>
    <xf numFmtId="164" fontId="38" fillId="0" borderId="1" xfId="0" applyNumberFormat="1" applyFont="1" applyBorder="1" applyAlignment="1">
      <alignment horizontal="center" vertical="center"/>
    </xf>
    <xf numFmtId="0" fontId="50" fillId="0" borderId="3" xfId="0" applyFont="1" applyBorder="1" applyAlignment="1">
      <alignment horizontal="left" vertical="center" wrapText="1"/>
    </xf>
    <xf numFmtId="0" fontId="50" fillId="0" borderId="4" xfId="0" applyFont="1" applyBorder="1" applyAlignment="1">
      <alignment horizontal="left" vertical="center" wrapText="1"/>
    </xf>
    <xf numFmtId="0" fontId="37" fillId="2" borderId="1" xfId="0" applyFont="1" applyFill="1" applyBorder="1" applyAlignment="1">
      <alignment horizontal="center"/>
    </xf>
    <xf numFmtId="0" fontId="37" fillId="2" borderId="5" xfId="0" applyFont="1" applyFill="1" applyBorder="1" applyAlignment="1">
      <alignment horizontal="center"/>
    </xf>
    <xf numFmtId="0" fontId="19" fillId="2" borderId="1" xfId="0" applyFont="1" applyFill="1" applyBorder="1" applyAlignment="1">
      <alignment horizontal="left" vertical="center"/>
    </xf>
    <xf numFmtId="49" fontId="37" fillId="2" borderId="1" xfId="0" applyNumberFormat="1" applyFont="1" applyFill="1" applyBorder="1" applyAlignment="1">
      <alignment horizontal="center"/>
    </xf>
    <xf numFmtId="0" fontId="19" fillId="0" borderId="5" xfId="0" applyFont="1" applyBorder="1" applyAlignment="1">
      <alignment horizontal="left" vertical="center" wrapText="1"/>
    </xf>
    <xf numFmtId="0" fontId="37" fillId="0" borderId="6" xfId="0" applyFont="1" applyBorder="1" applyAlignment="1">
      <alignment horizontal="left" vertical="center"/>
    </xf>
    <xf numFmtId="0" fontId="37" fillId="0" borderId="10" xfId="0" applyFont="1" applyBorder="1" applyAlignment="1">
      <alignment horizontal="left" vertical="center"/>
    </xf>
    <xf numFmtId="0" fontId="37" fillId="0" borderId="7" xfId="0" applyFont="1" applyBorder="1" applyAlignment="1">
      <alignment horizontal="left" vertical="center"/>
    </xf>
    <xf numFmtId="0" fontId="37" fillId="0" borderId="11" xfId="0" applyFont="1" applyBorder="1" applyAlignment="1">
      <alignment horizontal="left" vertical="center"/>
    </xf>
    <xf numFmtId="0" fontId="37" fillId="0" borderId="0" xfId="0" applyFont="1" applyAlignment="1">
      <alignment horizontal="left" vertical="center"/>
    </xf>
    <xf numFmtId="0" fontId="37" fillId="0" borderId="13" xfId="0" applyFont="1" applyBorder="1" applyAlignment="1">
      <alignment horizontal="left" vertical="center"/>
    </xf>
    <xf numFmtId="0" fontId="37" fillId="0" borderId="8" xfId="0" applyFont="1" applyBorder="1" applyAlignment="1">
      <alignment horizontal="left" vertical="center"/>
    </xf>
    <xf numFmtId="0" fontId="37" fillId="0" borderId="12" xfId="0" applyFont="1" applyBorder="1" applyAlignment="1">
      <alignment horizontal="left" vertical="center"/>
    </xf>
    <xf numFmtId="0" fontId="37" fillId="0" borderId="9" xfId="0" applyFont="1" applyBorder="1" applyAlignment="1">
      <alignment horizontal="left" vertical="center"/>
    </xf>
    <xf numFmtId="0" fontId="37" fillId="0" borderId="1" xfId="0" applyFont="1" applyBorder="1" applyAlignment="1">
      <alignment horizontal="center" textRotation="90" wrapText="1"/>
    </xf>
    <xf numFmtId="0" fontId="37" fillId="0" borderId="5" xfId="0" applyFont="1" applyBorder="1" applyAlignment="1">
      <alignment horizontal="left" vertical="center" wrapText="1"/>
    </xf>
    <xf numFmtId="0" fontId="37" fillId="0" borderId="5" xfId="0" applyFont="1" applyBorder="1" applyAlignment="1">
      <alignment wrapText="1"/>
    </xf>
    <xf numFmtId="0" fontId="37" fillId="0" borderId="6" xfId="0" applyFont="1" applyBorder="1" applyAlignment="1">
      <alignment horizontal="right" vertical="center" wrapText="1"/>
    </xf>
    <xf numFmtId="0" fontId="37" fillId="0" borderId="10" xfId="0" applyFont="1" applyBorder="1" applyAlignment="1">
      <alignment horizontal="right" vertical="center" wrapText="1"/>
    </xf>
    <xf numFmtId="0" fontId="19" fillId="0" borderId="11" xfId="0" applyFont="1" applyBorder="1" applyAlignment="1">
      <alignment horizontal="center" vertical="center" wrapText="1"/>
    </xf>
    <xf numFmtId="0" fontId="19" fillId="0" borderId="0" xfId="0" applyFont="1" applyAlignment="1">
      <alignment horizontal="center" vertical="center" wrapText="1"/>
    </xf>
    <xf numFmtId="0" fontId="37" fillId="0" borderId="11" xfId="0" applyFont="1" applyBorder="1" applyAlignment="1">
      <alignment horizontal="center" wrapText="1"/>
    </xf>
    <xf numFmtId="0" fontId="37" fillId="0" borderId="0" xfId="0" applyFont="1" applyAlignment="1">
      <alignment horizontal="center" wrapText="1"/>
    </xf>
    <xf numFmtId="0" fontId="37" fillId="0" borderId="8" xfId="0" applyFont="1" applyBorder="1" applyAlignment="1">
      <alignment horizontal="right" vertical="center" wrapText="1"/>
    </xf>
    <xf numFmtId="0" fontId="37" fillId="0" borderId="12" xfId="0" applyFont="1" applyBorder="1" applyAlignment="1">
      <alignment horizontal="right" vertical="center" wrapText="1"/>
    </xf>
    <xf numFmtId="164" fontId="19" fillId="0" borderId="3" xfId="0" applyNumberFormat="1" applyFont="1" applyBorder="1" applyAlignment="1">
      <alignment horizontal="center" vertical="center" wrapText="1"/>
    </xf>
    <xf numFmtId="164" fontId="19" fillId="0" borderId="4" xfId="0" applyNumberFormat="1" applyFont="1" applyBorder="1" applyAlignment="1">
      <alignment horizontal="center" vertical="center" wrapText="1"/>
    </xf>
    <xf numFmtId="0" fontId="37" fillId="0" borderId="5"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1" xfId="0" applyFont="1" applyBorder="1" applyAlignment="1">
      <alignment horizontal="center" wrapText="1"/>
    </xf>
    <xf numFmtId="164" fontId="37" fillId="0" borderId="1" xfId="0" applyNumberFormat="1" applyFont="1" applyBorder="1" applyAlignment="1">
      <alignment horizontal="center" vertical="center" wrapText="1"/>
    </xf>
    <xf numFmtId="164" fontId="19" fillId="0" borderId="1" xfId="0" applyNumberFormat="1" applyFont="1" applyBorder="1" applyAlignment="1">
      <alignment horizontal="center" wrapText="1"/>
    </xf>
    <xf numFmtId="0" fontId="37" fillId="0" borderId="5" xfId="0" applyFont="1" applyBorder="1" applyAlignment="1">
      <alignment horizontal="center" wrapText="1"/>
    </xf>
    <xf numFmtId="164" fontId="37" fillId="0" borderId="1" xfId="0" applyNumberFormat="1" applyFont="1" applyBorder="1" applyAlignment="1">
      <alignment horizontal="center" wrapText="1"/>
    </xf>
    <xf numFmtId="164" fontId="37" fillId="0" borderId="3" xfId="0" applyNumberFormat="1" applyFont="1" applyBorder="1" applyAlignment="1">
      <alignment horizontal="center" wrapText="1"/>
    </xf>
    <xf numFmtId="164" fontId="37" fillId="0" borderId="4" xfId="0" applyNumberFormat="1" applyFont="1" applyBorder="1" applyAlignment="1">
      <alignment horizontal="center" wrapText="1"/>
    </xf>
    <xf numFmtId="0" fontId="37" fillId="0" borderId="3" xfId="0" applyFont="1" applyBorder="1" applyAlignment="1">
      <alignment horizontal="center" wrapText="1"/>
    </xf>
    <xf numFmtId="0" fontId="37" fillId="0" borderId="4" xfId="0" applyFont="1" applyBorder="1" applyAlignment="1">
      <alignment horizontal="center" wrapText="1"/>
    </xf>
    <xf numFmtId="164" fontId="40" fillId="0" borderId="3" xfId="0" applyNumberFormat="1" applyFont="1" applyBorder="1" applyAlignment="1">
      <alignment horizontal="center" vertical="center" wrapText="1"/>
    </xf>
    <xf numFmtId="0" fontId="40" fillId="0" borderId="4" xfId="0" applyFont="1" applyBorder="1" applyAlignment="1">
      <alignment horizontal="center" vertical="center" wrapText="1"/>
    </xf>
    <xf numFmtId="0" fontId="38" fillId="0" borderId="1" xfId="0" applyFont="1" applyBorder="1" applyAlignment="1">
      <alignment horizontal="left" vertical="center" wrapText="1"/>
    </xf>
    <xf numFmtId="0" fontId="38" fillId="0" borderId="1" xfId="0" applyFont="1" applyBorder="1" applyAlignment="1">
      <alignment horizontal="center" vertical="center" wrapText="1"/>
    </xf>
    <xf numFmtId="164" fontId="38" fillId="0" borderId="1" xfId="0" applyNumberFormat="1" applyFont="1" applyBorder="1" applyAlignment="1">
      <alignment horizontal="center" vertical="center" wrapText="1"/>
    </xf>
    <xf numFmtId="0" fontId="19" fillId="0" borderId="3" xfId="0" applyFont="1" applyBorder="1" applyAlignment="1">
      <alignment horizontal="left" wrapText="1"/>
    </xf>
    <xf numFmtId="0" fontId="37" fillId="0" borderId="5" xfId="0" applyFont="1" applyBorder="1" applyAlignment="1">
      <alignment horizontal="left" wrapText="1"/>
    </xf>
    <xf numFmtId="0" fontId="37" fillId="0" borderId="4" xfId="0" applyFont="1" applyBorder="1" applyAlignment="1">
      <alignment horizontal="left" wrapText="1"/>
    </xf>
    <xf numFmtId="0" fontId="37" fillId="0" borderId="1" xfId="0" applyFont="1" applyBorder="1" applyAlignment="1">
      <alignment horizontal="center" vertical="center" textRotation="90" wrapText="1"/>
    </xf>
    <xf numFmtId="0" fontId="38" fillId="0" borderId="3" xfId="0" applyFont="1" applyBorder="1" applyAlignment="1">
      <alignment horizontal="left" vertical="center" wrapText="1"/>
    </xf>
    <xf numFmtId="0" fontId="38" fillId="0" borderId="5" xfId="0" applyFont="1" applyBorder="1" applyAlignment="1">
      <alignment horizontal="left" vertical="center" wrapText="1"/>
    </xf>
    <xf numFmtId="0" fontId="38" fillId="0" borderId="4" xfId="0" applyFont="1" applyBorder="1" applyAlignment="1">
      <alignment horizontal="left" vertical="center" wrapText="1"/>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38" fillId="0" borderId="5" xfId="0" applyFont="1" applyBorder="1" applyAlignment="1">
      <alignment horizontal="center" vertical="center" wrapText="1"/>
    </xf>
    <xf numFmtId="0" fontId="19" fillId="0" borderId="10" xfId="0" applyFont="1" applyBorder="1" applyAlignment="1">
      <alignment horizontal="left" vertical="center" wrapText="1"/>
    </xf>
    <xf numFmtId="0" fontId="19" fillId="0" borderId="7" xfId="0" applyFont="1" applyBorder="1" applyAlignment="1">
      <alignment horizontal="left" vertical="center" wrapText="1"/>
    </xf>
    <xf numFmtId="0" fontId="37" fillId="2" borderId="3" xfId="0" applyFont="1" applyFill="1" applyBorder="1" applyAlignment="1">
      <alignment horizontal="left" vertical="center" wrapText="1"/>
    </xf>
    <xf numFmtId="0" fontId="37" fillId="2" borderId="4" xfId="0" applyFont="1" applyFill="1" applyBorder="1" applyAlignment="1">
      <alignment horizontal="left" vertical="center" wrapText="1"/>
    </xf>
    <xf numFmtId="0" fontId="37" fillId="2" borderId="5" xfId="0" applyFont="1" applyFill="1" applyBorder="1" applyAlignment="1">
      <alignment horizontal="left" vertical="center" wrapText="1"/>
    </xf>
    <xf numFmtId="0" fontId="37" fillId="2" borderId="1" xfId="0" applyFont="1" applyFill="1" applyBorder="1" applyAlignment="1">
      <alignment horizontal="center" wrapText="1"/>
    </xf>
    <xf numFmtId="0" fontId="19" fillId="0" borderId="3" xfId="0" applyFont="1" applyBorder="1" applyAlignment="1">
      <alignment horizontal="center" wrapText="1"/>
    </xf>
    <xf numFmtId="0" fontId="19" fillId="0" borderId="4" xfId="0" applyFont="1" applyBorder="1" applyAlignment="1">
      <alignment horizontal="center" wrapText="1"/>
    </xf>
    <xf numFmtId="49" fontId="37" fillId="2" borderId="1" xfId="0" applyNumberFormat="1" applyFont="1" applyFill="1" applyBorder="1" applyAlignment="1">
      <alignment horizontal="center" wrapText="1"/>
    </xf>
    <xf numFmtId="0" fontId="15" fillId="2" borderId="1" xfId="0" applyFont="1" applyFill="1" applyBorder="1" applyAlignment="1">
      <alignment horizontal="left" vertical="center" wrapText="1"/>
    </xf>
    <xf numFmtId="0" fontId="37" fillId="2" borderId="3" xfId="0" applyFont="1" applyFill="1" applyBorder="1" applyAlignment="1">
      <alignment horizontal="center" wrapText="1"/>
    </xf>
    <xf numFmtId="0" fontId="37" fillId="2" borderId="5" xfId="0" applyFont="1" applyFill="1" applyBorder="1" applyAlignment="1">
      <alignment horizontal="center" wrapText="1"/>
    </xf>
    <xf numFmtId="0" fontId="37" fillId="2" borderId="4" xfId="0" applyFont="1" applyFill="1" applyBorder="1" applyAlignment="1">
      <alignment horizontal="center" wrapText="1"/>
    </xf>
    <xf numFmtId="0" fontId="27" fillId="0" borderId="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1" xfId="0" applyFont="1" applyBorder="1" applyAlignment="1">
      <alignment horizontal="center" wrapText="1"/>
    </xf>
    <xf numFmtId="49" fontId="27" fillId="0" borderId="1" xfId="0" applyNumberFormat="1" applyFont="1" applyBorder="1" applyAlignment="1">
      <alignment horizontal="left" wrapText="1"/>
    </xf>
    <xf numFmtId="164" fontId="27" fillId="0" borderId="1" xfId="0" applyNumberFormat="1" applyFont="1" applyBorder="1" applyAlignment="1">
      <alignment horizontal="center" vertical="center" wrapText="1"/>
    </xf>
    <xf numFmtId="164" fontId="15" fillId="0" borderId="3" xfId="0" applyNumberFormat="1" applyFont="1" applyBorder="1" applyAlignment="1">
      <alignment horizontal="center" vertical="center" wrapText="1"/>
    </xf>
    <xf numFmtId="164" fontId="15" fillId="0" borderId="4" xfId="0" applyNumberFormat="1" applyFont="1" applyBorder="1" applyAlignment="1">
      <alignment horizontal="center" vertical="center" wrapText="1"/>
    </xf>
    <xf numFmtId="0" fontId="15" fillId="0" borderId="3" xfId="0" applyFont="1" applyBorder="1" applyAlignment="1">
      <alignment horizontal="left" wrapText="1"/>
    </xf>
    <xf numFmtId="0" fontId="15" fillId="0" borderId="5" xfId="0" applyFont="1" applyBorder="1" applyAlignment="1">
      <alignment horizontal="left" wrapText="1"/>
    </xf>
    <xf numFmtId="0" fontId="15" fillId="0" borderId="4" xfId="0" applyFont="1" applyBorder="1" applyAlignment="1">
      <alignment horizontal="left" wrapText="1"/>
    </xf>
    <xf numFmtId="164" fontId="15" fillId="0" borderId="1" xfId="0" applyNumberFormat="1" applyFont="1" applyBorder="1" applyAlignment="1">
      <alignment horizontal="center" vertical="center" wrapText="1"/>
    </xf>
    <xf numFmtId="0" fontId="27" fillId="0" borderId="5" xfId="0" applyFont="1" applyBorder="1" applyAlignment="1">
      <alignment horizontal="left" wrapText="1"/>
    </xf>
    <xf numFmtId="0" fontId="27" fillId="0" borderId="4" xfId="0" applyFont="1" applyBorder="1" applyAlignment="1">
      <alignment horizontal="left" wrapText="1"/>
    </xf>
    <xf numFmtId="0" fontId="37" fillId="0" borderId="13" xfId="0" applyFont="1" applyBorder="1" applyAlignment="1">
      <alignment horizontal="left" vertical="center" wrapText="1"/>
    </xf>
    <xf numFmtId="0" fontId="37" fillId="0" borderId="8" xfId="0" applyFont="1" applyBorder="1" applyAlignment="1">
      <alignment horizontal="left" vertical="center" wrapText="1"/>
    </xf>
    <xf numFmtId="0" fontId="37" fillId="0" borderId="12" xfId="0" applyFont="1" applyBorder="1" applyAlignment="1">
      <alignment horizontal="left" vertical="center" wrapText="1"/>
    </xf>
    <xf numFmtId="0" fontId="37" fillId="0" borderId="9" xfId="0" applyFont="1" applyBorder="1" applyAlignment="1">
      <alignment horizontal="left" vertical="center" wrapText="1"/>
    </xf>
    <xf numFmtId="0" fontId="37" fillId="0" borderId="6" xfId="0" applyFont="1" applyBorder="1" applyAlignment="1">
      <alignment horizontal="left" vertical="center" wrapText="1"/>
    </xf>
    <xf numFmtId="0" fontId="37" fillId="0" borderId="10" xfId="0" applyFont="1" applyBorder="1" applyAlignment="1">
      <alignment horizontal="left" vertical="center" wrapText="1"/>
    </xf>
    <xf numFmtId="0" fontId="37" fillId="0" borderId="7" xfId="0" applyFont="1" applyBorder="1" applyAlignment="1">
      <alignment horizontal="left" vertical="center" wrapText="1"/>
    </xf>
    <xf numFmtId="0" fontId="37" fillId="0" borderId="0" xfId="0" applyFont="1" applyAlignment="1">
      <alignment horizontal="center" vertical="center" wrapText="1"/>
    </xf>
    <xf numFmtId="164" fontId="37" fillId="0" borderId="3" xfId="0" applyNumberFormat="1" applyFont="1" applyBorder="1" applyAlignment="1">
      <alignment horizontal="center" vertical="center" wrapText="1"/>
    </xf>
    <xf numFmtId="164" fontId="37" fillId="0" borderId="4" xfId="0" applyNumberFormat="1" applyFont="1" applyBorder="1" applyAlignment="1">
      <alignment horizontal="center" vertical="center" wrapText="1"/>
    </xf>
    <xf numFmtId="49" fontId="38" fillId="0" borderId="3" xfId="0" applyNumberFormat="1" applyFont="1" applyBorder="1" applyAlignment="1">
      <alignment horizontal="left" vertical="top" wrapText="1"/>
    </xf>
    <xf numFmtId="49" fontId="38" fillId="0" borderId="4" xfId="0" applyNumberFormat="1" applyFont="1" applyBorder="1" applyAlignment="1">
      <alignment horizontal="left" vertical="top" wrapText="1"/>
    </xf>
    <xf numFmtId="0" fontId="37" fillId="0" borderId="3" xfId="0" applyFont="1" applyBorder="1" applyAlignment="1">
      <alignment horizontal="center" vertical="center" textRotation="90" wrapText="1"/>
    </xf>
    <xf numFmtId="0" fontId="37" fillId="0" borderId="4" xfId="0" applyFont="1" applyBorder="1" applyAlignment="1">
      <alignment horizontal="center" vertical="center" textRotation="90" wrapText="1"/>
    </xf>
    <xf numFmtId="164" fontId="38" fillId="0" borderId="3" xfId="0" applyNumberFormat="1" applyFont="1" applyBorder="1" applyAlignment="1">
      <alignment horizontal="center" vertical="center" wrapText="1"/>
    </xf>
    <xf numFmtId="164" fontId="38" fillId="0" borderId="4" xfId="0" applyNumberFormat="1" applyFont="1" applyBorder="1" applyAlignment="1">
      <alignment horizontal="center" vertical="center" wrapText="1"/>
    </xf>
    <xf numFmtId="164" fontId="40" fillId="0" borderId="4" xfId="0" applyNumberFormat="1"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37" fillId="2" borderId="3" xfId="0" applyFont="1" applyFill="1" applyBorder="1" applyAlignment="1">
      <alignment horizontal="center" vertical="center" wrapText="1"/>
    </xf>
    <xf numFmtId="0" fontId="37" fillId="2" borderId="5" xfId="0" applyFont="1" applyFill="1" applyBorder="1" applyAlignment="1">
      <alignment horizontal="center" vertical="center" wrapText="1"/>
    </xf>
    <xf numFmtId="0" fontId="19" fillId="2" borderId="5"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37" fillId="2" borderId="4" xfId="0" applyFont="1" applyFill="1" applyBorder="1" applyAlignment="1">
      <alignment horizontal="center" vertical="center" wrapText="1"/>
    </xf>
    <xf numFmtId="49" fontId="37" fillId="2" borderId="3" xfId="0" applyNumberFormat="1" applyFont="1" applyFill="1" applyBorder="1" applyAlignment="1">
      <alignment horizontal="center" vertical="center" wrapText="1"/>
    </xf>
    <xf numFmtId="49" fontId="37" fillId="2" borderId="4" xfId="0" applyNumberFormat="1" applyFont="1" applyFill="1" applyBorder="1" applyAlignment="1">
      <alignment horizontal="center" vertical="center" wrapText="1"/>
    </xf>
    <xf numFmtId="0" fontId="27" fillId="2" borderId="6" xfId="0" applyFont="1" applyFill="1" applyBorder="1" applyAlignment="1">
      <alignment horizontal="left" vertical="center" wrapText="1"/>
    </xf>
    <xf numFmtId="0" fontId="27" fillId="2" borderId="10" xfId="0" applyFont="1" applyFill="1" applyBorder="1" applyAlignment="1">
      <alignment horizontal="left" vertical="center" wrapText="1"/>
    </xf>
    <xf numFmtId="0" fontId="27" fillId="2" borderId="7" xfId="0" applyFont="1" applyFill="1" applyBorder="1" applyAlignment="1">
      <alignment horizontal="left" vertical="center" wrapText="1"/>
    </xf>
    <xf numFmtId="0" fontId="37" fillId="2" borderId="3" xfId="0" applyFont="1" applyFill="1" applyBorder="1" applyAlignment="1">
      <alignment vertical="center" wrapText="1"/>
    </xf>
    <xf numFmtId="0" fontId="37" fillId="2" borderId="5" xfId="0" applyFont="1" applyFill="1" applyBorder="1" applyAlignment="1">
      <alignment vertical="center" wrapText="1"/>
    </xf>
    <xf numFmtId="0" fontId="37" fillId="2" borderId="4" xfId="0" applyFont="1" applyFill="1" applyBorder="1" applyAlignment="1">
      <alignment vertical="center" wrapText="1"/>
    </xf>
    <xf numFmtId="0" fontId="15" fillId="2" borderId="1" xfId="0" applyFont="1" applyFill="1" applyBorder="1" applyAlignment="1">
      <alignment vertical="center"/>
    </xf>
    <xf numFmtId="0" fontId="37" fillId="0" borderId="2" xfId="0" applyFont="1" applyBorder="1" applyAlignment="1">
      <alignment horizontal="center" vertical="center" textRotation="90" wrapText="1"/>
    </xf>
    <xf numFmtId="0" fontId="37" fillId="0" borderId="14" xfId="0" applyFont="1" applyBorder="1" applyAlignment="1">
      <alignment horizontal="center" vertical="center" textRotation="90" wrapText="1"/>
    </xf>
  </cellXfs>
  <cellStyles count="7">
    <cellStyle name="Normal" xfId="0" builtinId="0"/>
    <cellStyle name="Normal 2" xfId="2" xr:uid="{00000000-0005-0000-0000-000001000000}"/>
    <cellStyle name="Normal 2 3" xfId="5" xr:uid="{00000000-0005-0000-0000-000002000000}"/>
    <cellStyle name="Normal 3" xfId="6" xr:uid="{AC25D607-3201-4DFD-9FA3-C28BE494BF4D}"/>
    <cellStyle name="Normal 4" xfId="3" xr:uid="{00000000-0005-0000-0000-000003000000}"/>
    <cellStyle name="Percent" xfId="1" builtinId="5"/>
    <cellStyle name="Обычный 2" xfId="4"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proiect%20buget\proiect%20buget%202026\ONDRL\Proiect%20Buget%202026-2028%20_%2070324_an%202026_2028.xlsx" TargetMode="External"/><Relationship Id="rId1" Type="http://schemas.openxmlformats.org/officeDocument/2006/relationships/externalLinkPath" Target="/proiect%20buget/proiect%20buget%202026/ONDRL/Proiect%20Buget%202026-2028%20_%2070324_an%202026_20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ar nr.1_7503_60324"/>
      <sheetName val="Formular nr.1_7503_70324"/>
      <sheetName val="Formularul nr.2"/>
      <sheetName val="Formularul 3_InvCap P3 70324"/>
      <sheetName val="Formularul nr.4"/>
    </sheetNames>
    <sheetDataSet>
      <sheetData sheetId="0" refreshError="1"/>
      <sheetData sheetId="1" refreshError="1"/>
      <sheetData sheetId="2" refreshError="1"/>
      <sheetData sheetId="3">
        <row r="14">
          <cell r="G14">
            <v>774107.22999999986</v>
          </cell>
          <cell r="I14">
            <v>57.2</v>
          </cell>
          <cell r="J14">
            <v>6015.9</v>
          </cell>
        </row>
        <row r="15">
          <cell r="G15">
            <v>201704.40999999997</v>
          </cell>
          <cell r="J15">
            <v>470</v>
          </cell>
        </row>
        <row r="16">
          <cell r="G16">
            <v>230157.43</v>
          </cell>
          <cell r="J16">
            <v>2820.9</v>
          </cell>
        </row>
        <row r="17">
          <cell r="G17">
            <v>236841.84</v>
          </cell>
          <cell r="J17">
            <v>1268.7</v>
          </cell>
        </row>
        <row r="18">
          <cell r="G18">
            <v>74752.36</v>
          </cell>
          <cell r="J18">
            <v>0</v>
          </cell>
        </row>
        <row r="19">
          <cell r="G19">
            <v>19165.599999999999</v>
          </cell>
          <cell r="J19">
            <v>1156.3999999999999</v>
          </cell>
        </row>
      </sheetData>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pageSetUpPr fitToPage="1"/>
  </sheetPr>
  <dimension ref="A1:P81"/>
  <sheetViews>
    <sheetView zoomScaleNormal="100" workbookViewId="0">
      <selection activeCell="K78" sqref="K78"/>
    </sheetView>
  </sheetViews>
  <sheetFormatPr defaultColWidth="8.5703125" defaultRowHeight="15" x14ac:dyDescent="0.25"/>
  <cols>
    <col min="1" max="1" width="10.42578125" style="729" customWidth="1"/>
    <col min="2" max="2" width="10.42578125" style="70" customWidth="1"/>
    <col min="3" max="3" width="8.42578125" style="70" customWidth="1"/>
    <col min="4" max="4" width="10.5703125" style="70" customWidth="1"/>
    <col min="5" max="5" width="8.42578125" style="70" customWidth="1"/>
    <col min="6" max="6" width="11" style="70" customWidth="1"/>
    <col min="7" max="8" width="7.42578125" style="70" customWidth="1"/>
    <col min="9" max="9" width="11.42578125" style="70" customWidth="1"/>
    <col min="10" max="10" width="11.5703125" style="70" customWidth="1"/>
    <col min="11" max="11" width="11.42578125" style="70" customWidth="1"/>
    <col min="12" max="12" width="8.5703125" style="70" customWidth="1"/>
    <col min="13" max="13" width="11.42578125" style="70" customWidth="1"/>
    <col min="14" max="14" width="11" style="70" customWidth="1"/>
    <col min="15" max="16" width="9.42578125" style="70" customWidth="1"/>
    <col min="17" max="16384" width="8.5703125" style="70"/>
  </cols>
  <sheetData>
    <row r="1" spans="1:16" s="728" customFormat="1" x14ac:dyDescent="0.25">
      <c r="A1" s="70"/>
      <c r="B1" s="70"/>
      <c r="C1" s="70"/>
      <c r="D1" s="70"/>
      <c r="E1" s="70"/>
      <c r="F1" s="70"/>
      <c r="G1" s="70"/>
      <c r="H1" s="70"/>
      <c r="I1" s="70"/>
      <c r="J1" s="70"/>
      <c r="K1" s="70"/>
      <c r="L1" s="70"/>
      <c r="M1" s="70"/>
      <c r="N1" s="992" t="s">
        <v>66</v>
      </c>
      <c r="O1" s="992"/>
      <c r="P1" s="992"/>
    </row>
    <row r="2" spans="1:16" x14ac:dyDescent="0.25">
      <c r="A2" s="70"/>
      <c r="E2" s="993" t="s">
        <v>28</v>
      </c>
      <c r="F2" s="993"/>
      <c r="G2" s="993"/>
      <c r="H2" s="993"/>
      <c r="I2" s="993"/>
      <c r="J2" s="993"/>
    </row>
    <row r="3" spans="1:16" x14ac:dyDescent="0.25">
      <c r="A3" s="70"/>
      <c r="D3" s="993" t="s">
        <v>355</v>
      </c>
      <c r="E3" s="993"/>
      <c r="F3" s="993"/>
      <c r="G3" s="993"/>
      <c r="H3" s="993"/>
      <c r="I3" s="993"/>
      <c r="J3" s="993"/>
      <c r="K3" s="993"/>
      <c r="L3" s="993"/>
    </row>
    <row r="4" spans="1:16" ht="6.75" customHeight="1" x14ac:dyDescent="0.25">
      <c r="A4" s="70"/>
      <c r="D4" s="71"/>
      <c r="E4" s="71"/>
      <c r="F4" s="71"/>
      <c r="G4" s="71"/>
      <c r="H4" s="71"/>
      <c r="I4" s="71"/>
      <c r="J4" s="71"/>
      <c r="K4" s="71"/>
      <c r="L4" s="71"/>
    </row>
    <row r="5" spans="1:16" x14ac:dyDescent="0.25">
      <c r="A5" s="70"/>
      <c r="P5" s="72" t="s">
        <v>0</v>
      </c>
    </row>
    <row r="6" spans="1:16" x14ac:dyDescent="0.25">
      <c r="A6" s="954" t="s">
        <v>29</v>
      </c>
      <c r="B6" s="956"/>
      <c r="C6" s="955"/>
      <c r="D6" s="987" t="s">
        <v>147</v>
      </c>
      <c r="E6" s="988"/>
      <c r="F6" s="988"/>
      <c r="G6" s="988"/>
      <c r="H6" s="988"/>
      <c r="I6" s="988"/>
      <c r="J6" s="988"/>
      <c r="K6" s="988"/>
      <c r="L6" s="988"/>
      <c r="M6" s="988"/>
      <c r="N6" s="988"/>
      <c r="O6" s="989"/>
      <c r="P6" s="73">
        <v>1</v>
      </c>
    </row>
    <row r="7" spans="1:16" x14ac:dyDescent="0.25">
      <c r="A7" s="954" t="s">
        <v>30</v>
      </c>
      <c r="B7" s="956"/>
      <c r="C7" s="955"/>
      <c r="D7" s="987" t="s">
        <v>69</v>
      </c>
      <c r="E7" s="988"/>
      <c r="F7" s="988"/>
      <c r="G7" s="988"/>
      <c r="H7" s="988"/>
      <c r="I7" s="988"/>
      <c r="J7" s="988"/>
      <c r="K7" s="988"/>
      <c r="L7" s="988"/>
      <c r="M7" s="988"/>
      <c r="N7" s="988"/>
      <c r="O7" s="989"/>
      <c r="P7" s="74" t="s">
        <v>70</v>
      </c>
    </row>
    <row r="8" spans="1:16" x14ac:dyDescent="0.25">
      <c r="A8" s="954" t="s">
        <v>31</v>
      </c>
      <c r="B8" s="956"/>
      <c r="C8" s="955"/>
      <c r="D8" s="987"/>
      <c r="E8" s="988"/>
      <c r="F8" s="988"/>
      <c r="G8" s="988"/>
      <c r="H8" s="988"/>
      <c r="I8" s="988"/>
      <c r="J8" s="988"/>
      <c r="K8" s="988"/>
      <c r="L8" s="988"/>
      <c r="M8" s="988"/>
      <c r="N8" s="988"/>
      <c r="O8" s="989"/>
      <c r="P8" s="73" t="s">
        <v>118</v>
      </c>
    </row>
    <row r="10" spans="1:16" x14ac:dyDescent="0.25">
      <c r="A10" s="954" t="s">
        <v>194</v>
      </c>
      <c r="B10" s="956"/>
      <c r="C10" s="956"/>
      <c r="D10" s="956"/>
      <c r="E10" s="956"/>
      <c r="F10" s="956"/>
      <c r="G10" s="956"/>
      <c r="H10" s="956"/>
      <c r="I10" s="956"/>
      <c r="J10" s="956"/>
      <c r="K10" s="956"/>
      <c r="L10" s="956"/>
      <c r="M10" s="956"/>
      <c r="N10" s="956"/>
      <c r="O10" s="956"/>
      <c r="P10" s="955"/>
    </row>
    <row r="11" spans="1:16" x14ac:dyDescent="0.25">
      <c r="A11" s="652"/>
      <c r="B11" s="75"/>
      <c r="C11" s="75"/>
      <c r="D11" s="75"/>
      <c r="E11" s="75"/>
      <c r="F11" s="75"/>
      <c r="G11" s="75"/>
      <c r="H11" s="75"/>
      <c r="I11" s="75"/>
      <c r="J11" s="75"/>
      <c r="K11" s="75"/>
      <c r="L11" s="75"/>
      <c r="M11" s="75"/>
      <c r="N11" s="75"/>
      <c r="O11" s="75"/>
      <c r="P11" s="75"/>
    </row>
    <row r="12" spans="1:16" x14ac:dyDescent="0.25">
      <c r="A12" s="973" t="s">
        <v>1</v>
      </c>
      <c r="B12" s="994"/>
      <c r="C12" s="994"/>
      <c r="D12" s="974"/>
      <c r="E12" s="970" t="s">
        <v>0</v>
      </c>
      <c r="F12" s="972"/>
      <c r="G12" s="970">
        <v>2023</v>
      </c>
      <c r="H12" s="972"/>
      <c r="I12" s="73">
        <v>2024</v>
      </c>
      <c r="J12" s="73">
        <v>2025</v>
      </c>
      <c r="K12" s="970">
        <v>2026</v>
      </c>
      <c r="L12" s="972"/>
      <c r="M12" s="970">
        <v>2027</v>
      </c>
      <c r="N12" s="972"/>
      <c r="O12" s="970">
        <v>2028</v>
      </c>
      <c r="P12" s="972"/>
    </row>
    <row r="13" spans="1:16" x14ac:dyDescent="0.25">
      <c r="A13" s="975"/>
      <c r="B13" s="995"/>
      <c r="C13" s="995"/>
      <c r="D13" s="976"/>
      <c r="E13" s="73" t="s">
        <v>33</v>
      </c>
      <c r="F13" s="76" t="s">
        <v>34</v>
      </c>
      <c r="G13" s="970" t="s">
        <v>11</v>
      </c>
      <c r="H13" s="972"/>
      <c r="I13" s="73" t="s">
        <v>11</v>
      </c>
      <c r="J13" s="73" t="s">
        <v>12</v>
      </c>
      <c r="K13" s="970" t="s">
        <v>13</v>
      </c>
      <c r="L13" s="972"/>
      <c r="M13" s="970" t="s">
        <v>14</v>
      </c>
      <c r="N13" s="972"/>
      <c r="O13" s="970" t="s">
        <v>14</v>
      </c>
      <c r="P13" s="972"/>
    </row>
    <row r="14" spans="1:16" x14ac:dyDescent="0.25">
      <c r="A14" s="966" t="s">
        <v>35</v>
      </c>
      <c r="B14" s="967"/>
      <c r="C14" s="967"/>
      <c r="D14" s="968"/>
      <c r="E14" s="73">
        <v>4</v>
      </c>
      <c r="F14" s="73"/>
      <c r="G14" s="983">
        <f>G15</f>
        <v>4189.8999999999996</v>
      </c>
      <c r="H14" s="990"/>
      <c r="I14" s="62">
        <f>I15</f>
        <v>25157.4</v>
      </c>
      <c r="J14" s="62">
        <f>J15</f>
        <v>36000</v>
      </c>
      <c r="K14" s="991">
        <f>K15</f>
        <v>36000</v>
      </c>
      <c r="L14" s="980"/>
      <c r="M14" s="991">
        <f t="shared" ref="M14" si="0">M15</f>
        <v>36000</v>
      </c>
      <c r="N14" s="980"/>
      <c r="O14" s="991">
        <f t="shared" ref="O14" si="1">O15</f>
        <v>36000</v>
      </c>
      <c r="P14" s="980"/>
    </row>
    <row r="15" spans="1:16" x14ac:dyDescent="0.25">
      <c r="A15" s="954" t="s">
        <v>101</v>
      </c>
      <c r="B15" s="956"/>
      <c r="C15" s="956"/>
      <c r="D15" s="955"/>
      <c r="E15" s="73"/>
      <c r="F15" s="73">
        <v>26</v>
      </c>
      <c r="G15" s="986">
        <f>G68</f>
        <v>4189.8999999999996</v>
      </c>
      <c r="H15" s="999"/>
      <c r="I15" s="77">
        <f>I68</f>
        <v>25157.4</v>
      </c>
      <c r="J15" s="77">
        <f>J68</f>
        <v>36000</v>
      </c>
      <c r="K15" s="1004">
        <f>K67</f>
        <v>36000</v>
      </c>
      <c r="L15" s="965"/>
      <c r="M15" s="1004">
        <f t="shared" ref="M15" si="2">M67</f>
        <v>36000</v>
      </c>
      <c r="N15" s="965"/>
      <c r="O15" s="1004">
        <f t="shared" ref="O15" si="3">O67</f>
        <v>36000</v>
      </c>
      <c r="P15" s="965"/>
    </row>
    <row r="17" spans="1:16" x14ac:dyDescent="0.25">
      <c r="A17" s="973" t="s">
        <v>1</v>
      </c>
      <c r="B17" s="974"/>
      <c r="C17" s="964" t="s">
        <v>0</v>
      </c>
      <c r="D17" s="1030"/>
      <c r="E17" s="1030"/>
      <c r="F17" s="965"/>
      <c r="G17" s="970">
        <v>2021</v>
      </c>
      <c r="H17" s="972"/>
      <c r="I17" s="73">
        <v>2022</v>
      </c>
      <c r="J17" s="73">
        <v>2023</v>
      </c>
      <c r="K17" s="970">
        <v>2024</v>
      </c>
      <c r="L17" s="972"/>
      <c r="M17" s="970">
        <v>2025</v>
      </c>
      <c r="N17" s="972"/>
      <c r="O17" s="970">
        <v>2026</v>
      </c>
      <c r="P17" s="972"/>
    </row>
    <row r="18" spans="1:16" x14ac:dyDescent="0.25">
      <c r="A18" s="975"/>
      <c r="B18" s="976"/>
      <c r="C18" s="73" t="s">
        <v>59</v>
      </c>
      <c r="D18" s="73" t="s">
        <v>60</v>
      </c>
      <c r="E18" s="73" t="s">
        <v>33</v>
      </c>
      <c r="F18" s="76" t="s">
        <v>34</v>
      </c>
      <c r="G18" s="970" t="s">
        <v>11</v>
      </c>
      <c r="H18" s="972"/>
      <c r="I18" s="73" t="s">
        <v>11</v>
      </c>
      <c r="J18" s="73" t="s">
        <v>12</v>
      </c>
      <c r="K18" s="970" t="s">
        <v>13</v>
      </c>
      <c r="L18" s="972"/>
      <c r="M18" s="970" t="s">
        <v>14</v>
      </c>
      <c r="N18" s="972"/>
      <c r="O18" s="970" t="s">
        <v>14</v>
      </c>
      <c r="P18" s="972"/>
    </row>
    <row r="19" spans="1:16" x14ac:dyDescent="0.25">
      <c r="A19" s="996" t="s">
        <v>61</v>
      </c>
      <c r="B19" s="997"/>
      <c r="C19" s="78"/>
      <c r="D19" s="78"/>
      <c r="E19" s="78"/>
      <c r="F19" s="78"/>
      <c r="G19" s="991">
        <f>G24</f>
        <v>4189.8999999999996</v>
      </c>
      <c r="H19" s="998"/>
      <c r="I19" s="79">
        <f>I24</f>
        <v>25157.4</v>
      </c>
      <c r="J19" s="79">
        <f>J24</f>
        <v>36000</v>
      </c>
      <c r="K19" s="991">
        <f>K24</f>
        <v>36000</v>
      </c>
      <c r="L19" s="980"/>
      <c r="M19" s="991">
        <f t="shared" ref="M19" si="4">M24</f>
        <v>36000</v>
      </c>
      <c r="N19" s="980"/>
      <c r="O19" s="991">
        <f t="shared" ref="O19" si="5">O24</f>
        <v>36000</v>
      </c>
      <c r="P19" s="980"/>
    </row>
    <row r="20" spans="1:16" x14ac:dyDescent="0.25">
      <c r="A20" s="981" t="s">
        <v>62</v>
      </c>
      <c r="B20" s="982"/>
      <c r="C20" s="82">
        <v>112</v>
      </c>
      <c r="D20" s="78"/>
      <c r="E20" s="78"/>
      <c r="F20" s="78"/>
      <c r="G20" s="986"/>
      <c r="H20" s="999"/>
      <c r="I20" s="84"/>
      <c r="J20" s="81"/>
      <c r="K20" s="964"/>
      <c r="L20" s="965"/>
      <c r="M20" s="964"/>
      <c r="N20" s="965"/>
      <c r="O20" s="964"/>
      <c r="P20" s="965"/>
    </row>
    <row r="21" spans="1:16" x14ac:dyDescent="0.25">
      <c r="A21" s="964"/>
      <c r="B21" s="965"/>
      <c r="C21" s="78"/>
      <c r="D21" s="78"/>
      <c r="E21" s="78"/>
      <c r="F21" s="78"/>
      <c r="G21" s="986"/>
      <c r="H21" s="999"/>
      <c r="I21" s="84"/>
      <c r="J21" s="81"/>
      <c r="K21" s="964"/>
      <c r="L21" s="965"/>
      <c r="M21" s="964"/>
      <c r="N21" s="965"/>
      <c r="O21" s="964"/>
      <c r="P21" s="965"/>
    </row>
    <row r="22" spans="1:16" x14ac:dyDescent="0.25">
      <c r="A22" s="981" t="s">
        <v>63</v>
      </c>
      <c r="B22" s="982"/>
      <c r="C22" s="82">
        <v>112</v>
      </c>
      <c r="D22" s="78"/>
      <c r="E22" s="78"/>
      <c r="F22" s="78"/>
      <c r="G22" s="986"/>
      <c r="H22" s="999"/>
      <c r="I22" s="84"/>
      <c r="J22" s="81"/>
      <c r="K22" s="964" t="s">
        <v>118</v>
      </c>
      <c r="L22" s="965"/>
      <c r="M22" s="964"/>
      <c r="N22" s="965"/>
      <c r="O22" s="964"/>
      <c r="P22" s="965"/>
    </row>
    <row r="23" spans="1:16" x14ac:dyDescent="0.25">
      <c r="A23" s="964"/>
      <c r="B23" s="965"/>
      <c r="C23" s="78"/>
      <c r="D23" s="78"/>
      <c r="E23" s="78"/>
      <c r="F23" s="78"/>
      <c r="G23" s="986"/>
      <c r="H23" s="999"/>
      <c r="I23" s="84"/>
      <c r="J23" s="81"/>
      <c r="K23" s="964"/>
      <c r="L23" s="965"/>
      <c r="M23" s="964"/>
      <c r="N23" s="965"/>
      <c r="O23" s="964"/>
      <c r="P23" s="965"/>
    </row>
    <row r="24" spans="1:16" x14ac:dyDescent="0.25">
      <c r="A24" s="981" t="s">
        <v>64</v>
      </c>
      <c r="B24" s="982"/>
      <c r="C24" s="82">
        <v>111</v>
      </c>
      <c r="D24" s="78"/>
      <c r="E24" s="78">
        <v>4</v>
      </c>
      <c r="F24" s="78">
        <v>1</v>
      </c>
      <c r="G24" s="1004">
        <f>G14</f>
        <v>4189.8999999999996</v>
      </c>
      <c r="H24" s="1005"/>
      <c r="I24" s="84">
        <f>I14</f>
        <v>25157.4</v>
      </c>
      <c r="J24" s="81">
        <f>J14</f>
        <v>36000</v>
      </c>
      <c r="K24" s="1004">
        <f>K14</f>
        <v>36000</v>
      </c>
      <c r="L24" s="965"/>
      <c r="M24" s="1004">
        <f>M14</f>
        <v>36000</v>
      </c>
      <c r="N24" s="965"/>
      <c r="O24" s="1004">
        <f>O14</f>
        <v>36000</v>
      </c>
      <c r="P24" s="965"/>
    </row>
    <row r="25" spans="1:16" x14ac:dyDescent="0.25">
      <c r="A25" s="964"/>
      <c r="B25" s="965"/>
      <c r="C25" s="78"/>
      <c r="D25" s="78"/>
      <c r="E25" s="78"/>
      <c r="F25" s="78"/>
      <c r="G25" s="970"/>
      <c r="H25" s="972"/>
      <c r="I25" s="73"/>
      <c r="J25" s="78"/>
      <c r="K25" s="964"/>
      <c r="L25" s="965"/>
      <c r="M25" s="964"/>
      <c r="N25" s="965"/>
      <c r="O25" s="964"/>
      <c r="P25" s="965"/>
    </row>
    <row r="26" spans="1:16" x14ac:dyDescent="0.25">
      <c r="A26" s="1033" t="s">
        <v>200</v>
      </c>
      <c r="B26" s="1034"/>
      <c r="C26" s="1034"/>
      <c r="D26" s="1034"/>
      <c r="E26" s="1034"/>
      <c r="F26" s="1034"/>
      <c r="G26" s="1034"/>
      <c r="H26" s="1034"/>
      <c r="I26" s="1034"/>
      <c r="J26" s="1034"/>
      <c r="K26" s="1034"/>
      <c r="L26" s="1034"/>
      <c r="M26" s="1034"/>
      <c r="N26" s="1034"/>
      <c r="O26" s="1034"/>
      <c r="P26" s="1035"/>
    </row>
    <row r="27" spans="1:16" x14ac:dyDescent="0.25">
      <c r="A27" s="969" t="s">
        <v>1</v>
      </c>
      <c r="B27" s="969"/>
      <c r="C27" s="969"/>
      <c r="D27" s="970" t="s">
        <v>0</v>
      </c>
      <c r="E27" s="971"/>
      <c r="F27" s="972"/>
      <c r="G27" s="970" t="s">
        <v>356</v>
      </c>
      <c r="H27" s="971"/>
      <c r="I27" s="971"/>
      <c r="J27" s="972"/>
      <c r="K27" s="970" t="s">
        <v>67</v>
      </c>
      <c r="L27" s="971"/>
      <c r="M27" s="972"/>
      <c r="N27" s="970" t="s">
        <v>357</v>
      </c>
      <c r="O27" s="971"/>
      <c r="P27" s="972"/>
    </row>
    <row r="28" spans="1:16" ht="56.25" x14ac:dyDescent="0.25">
      <c r="A28" s="969"/>
      <c r="B28" s="969"/>
      <c r="C28" s="969"/>
      <c r="D28" s="73" t="s">
        <v>33</v>
      </c>
      <c r="E28" s="1000" t="s">
        <v>51</v>
      </c>
      <c r="F28" s="1001"/>
      <c r="G28" s="1002" t="s">
        <v>48</v>
      </c>
      <c r="H28" s="1003"/>
      <c r="I28" s="85" t="s">
        <v>49</v>
      </c>
      <c r="J28" s="85" t="s">
        <v>50</v>
      </c>
      <c r="K28" s="85" t="s">
        <v>48</v>
      </c>
      <c r="L28" s="85" t="s">
        <v>49</v>
      </c>
      <c r="M28" s="85" t="s">
        <v>50</v>
      </c>
      <c r="N28" s="85" t="s">
        <v>48</v>
      </c>
      <c r="O28" s="85" t="s">
        <v>49</v>
      </c>
      <c r="P28" s="85" t="s">
        <v>50</v>
      </c>
    </row>
    <row r="29" spans="1:16" x14ac:dyDescent="0.25">
      <c r="A29" s="954" t="s">
        <v>9</v>
      </c>
      <c r="B29" s="956"/>
      <c r="C29" s="955"/>
      <c r="D29" s="78"/>
      <c r="E29" s="970"/>
      <c r="F29" s="972"/>
      <c r="G29" s="983">
        <f>G30</f>
        <v>36000</v>
      </c>
      <c r="H29" s="984"/>
      <c r="I29" s="96"/>
      <c r="J29" s="96"/>
      <c r="K29" s="62">
        <f>K30</f>
        <v>36000</v>
      </c>
      <c r="L29" s="96"/>
      <c r="M29" s="96"/>
      <c r="N29" s="62">
        <f>N30</f>
        <v>36000</v>
      </c>
      <c r="O29" s="96"/>
      <c r="P29" s="62"/>
    </row>
    <row r="30" spans="1:16" s="90" customFormat="1" x14ac:dyDescent="0.25">
      <c r="A30" s="949" t="s">
        <v>52</v>
      </c>
      <c r="B30" s="950"/>
      <c r="C30" s="951"/>
      <c r="D30" s="88" t="s">
        <v>56</v>
      </c>
      <c r="E30" s="952"/>
      <c r="F30" s="953"/>
      <c r="G30" s="986">
        <f>G33</f>
        <v>36000</v>
      </c>
      <c r="H30" s="972"/>
      <c r="I30" s="73"/>
      <c r="J30" s="73"/>
      <c r="K30" s="77">
        <f>K33</f>
        <v>36000</v>
      </c>
      <c r="L30" s="73"/>
      <c r="M30" s="73"/>
      <c r="N30" s="77">
        <f>N33</f>
        <v>36000</v>
      </c>
      <c r="O30" s="73"/>
      <c r="P30" s="77"/>
    </row>
    <row r="31" spans="1:16" s="90" customFormat="1" x14ac:dyDescent="0.25">
      <c r="A31" s="949" t="s">
        <v>53</v>
      </c>
      <c r="B31" s="950"/>
      <c r="C31" s="951"/>
      <c r="D31" s="88" t="s">
        <v>57</v>
      </c>
      <c r="E31" s="952"/>
      <c r="F31" s="953"/>
      <c r="G31" s="952"/>
      <c r="H31" s="953"/>
      <c r="I31" s="88"/>
      <c r="J31" s="88"/>
      <c r="K31" s="838"/>
      <c r="L31" s="88"/>
      <c r="M31" s="88"/>
      <c r="N31" s="838"/>
      <c r="O31" s="88"/>
      <c r="P31" s="89"/>
    </row>
    <row r="32" spans="1:16" s="90" customFormat="1" x14ac:dyDescent="0.25">
      <c r="A32" s="952"/>
      <c r="B32" s="985"/>
      <c r="C32" s="953"/>
      <c r="D32" s="88"/>
      <c r="E32" s="952"/>
      <c r="F32" s="953"/>
      <c r="G32" s="952"/>
      <c r="H32" s="953"/>
      <c r="I32" s="88"/>
      <c r="J32" s="88"/>
      <c r="K32" s="838"/>
      <c r="L32" s="88"/>
      <c r="M32" s="88"/>
      <c r="N32" s="838"/>
      <c r="O32" s="88"/>
      <c r="P32" s="89"/>
    </row>
    <row r="33" spans="1:16" x14ac:dyDescent="0.25">
      <c r="A33" s="954" t="s">
        <v>9</v>
      </c>
      <c r="B33" s="956"/>
      <c r="C33" s="955"/>
      <c r="D33" s="78"/>
      <c r="E33" s="970"/>
      <c r="F33" s="972"/>
      <c r="G33" s="983">
        <f>G35</f>
        <v>36000</v>
      </c>
      <c r="H33" s="984"/>
      <c r="I33" s="96"/>
      <c r="J33" s="96"/>
      <c r="K33" s="62">
        <f>K35</f>
        <v>36000</v>
      </c>
      <c r="L33" s="96"/>
      <c r="M33" s="96"/>
      <c r="N33" s="62">
        <f>N35</f>
        <v>36000</v>
      </c>
      <c r="O33" s="96"/>
      <c r="P33" s="62"/>
    </row>
    <row r="34" spans="1:16" s="90" customFormat="1" x14ac:dyDescent="0.25">
      <c r="A34" s="949" t="s">
        <v>54</v>
      </c>
      <c r="B34" s="950"/>
      <c r="C34" s="951"/>
      <c r="D34" s="839"/>
      <c r="E34" s="952"/>
      <c r="F34" s="953"/>
      <c r="G34" s="952"/>
      <c r="H34" s="953"/>
      <c r="I34" s="88"/>
      <c r="J34" s="88"/>
      <c r="K34" s="838"/>
      <c r="L34" s="88"/>
      <c r="M34" s="88"/>
      <c r="N34" s="838"/>
      <c r="O34" s="88"/>
      <c r="P34" s="89"/>
    </row>
    <row r="35" spans="1:16" s="90" customFormat="1" x14ac:dyDescent="0.25">
      <c r="A35" s="949" t="s">
        <v>55</v>
      </c>
      <c r="B35" s="950"/>
      <c r="C35" s="951"/>
      <c r="D35" s="839"/>
      <c r="E35" s="952">
        <v>1</v>
      </c>
      <c r="F35" s="953"/>
      <c r="G35" s="986">
        <f>J66</f>
        <v>36000</v>
      </c>
      <c r="H35" s="972"/>
      <c r="I35" s="73"/>
      <c r="J35" s="73"/>
      <c r="K35" s="77">
        <f>K66</f>
        <v>36000</v>
      </c>
      <c r="L35" s="73"/>
      <c r="M35" s="73"/>
      <c r="N35" s="77">
        <f>M66</f>
        <v>36000</v>
      </c>
      <c r="O35" s="73"/>
      <c r="P35" s="77"/>
    </row>
    <row r="37" spans="1:16" x14ac:dyDescent="0.25">
      <c r="A37" s="966" t="s">
        <v>201</v>
      </c>
      <c r="B37" s="967"/>
      <c r="C37" s="967"/>
      <c r="D37" s="967"/>
      <c r="E37" s="967"/>
      <c r="F37" s="967"/>
      <c r="G37" s="967"/>
      <c r="H37" s="967"/>
      <c r="I37" s="967"/>
      <c r="J37" s="967"/>
      <c r="K37" s="967"/>
      <c r="L37" s="967"/>
      <c r="M37" s="967"/>
      <c r="N37" s="967"/>
      <c r="O37" s="967"/>
      <c r="P37" s="968"/>
    </row>
    <row r="38" spans="1:16" x14ac:dyDescent="0.25">
      <c r="A38" s="969" t="s">
        <v>1</v>
      </c>
      <c r="B38" s="969"/>
      <c r="C38" s="970" t="s">
        <v>0</v>
      </c>
      <c r="D38" s="971"/>
      <c r="E38" s="971"/>
      <c r="F38" s="971"/>
      <c r="G38" s="971"/>
      <c r="H38" s="972"/>
      <c r="I38" s="973" t="s">
        <v>10</v>
      </c>
      <c r="J38" s="974"/>
      <c r="K38" s="73">
        <v>2023</v>
      </c>
      <c r="L38" s="73">
        <v>2024</v>
      </c>
      <c r="M38" s="73">
        <v>2025</v>
      </c>
      <c r="N38" s="73">
        <v>2026</v>
      </c>
      <c r="O38" s="73">
        <v>2027</v>
      </c>
      <c r="P38" s="73">
        <v>2028</v>
      </c>
    </row>
    <row r="39" spans="1:16" ht="44.25" x14ac:dyDescent="0.25">
      <c r="A39" s="969"/>
      <c r="B39" s="969"/>
      <c r="C39" s="76" t="s">
        <v>3</v>
      </c>
      <c r="D39" s="76" t="s">
        <v>4</v>
      </c>
      <c r="E39" s="76" t="s">
        <v>5</v>
      </c>
      <c r="F39" s="76" t="s">
        <v>6</v>
      </c>
      <c r="G39" s="76" t="s">
        <v>7</v>
      </c>
      <c r="H39" s="76" t="s">
        <v>8</v>
      </c>
      <c r="I39" s="975"/>
      <c r="J39" s="976"/>
      <c r="K39" s="85" t="s">
        <v>11</v>
      </c>
      <c r="L39" s="85" t="s">
        <v>11</v>
      </c>
      <c r="M39" s="85" t="s">
        <v>12</v>
      </c>
      <c r="N39" s="85" t="s">
        <v>13</v>
      </c>
      <c r="O39" s="85" t="s">
        <v>14</v>
      </c>
      <c r="P39" s="85" t="s">
        <v>14</v>
      </c>
    </row>
    <row r="40" spans="1:16" x14ac:dyDescent="0.25">
      <c r="A40" s="966" t="s">
        <v>9</v>
      </c>
      <c r="B40" s="968"/>
      <c r="C40" s="91"/>
      <c r="D40" s="91"/>
      <c r="E40" s="91"/>
      <c r="F40" s="91"/>
      <c r="G40" s="91"/>
      <c r="H40" s="91"/>
      <c r="I40" s="979"/>
      <c r="J40" s="980"/>
      <c r="K40" s="96"/>
      <c r="L40" s="96"/>
      <c r="M40" s="91"/>
      <c r="N40" s="91"/>
      <c r="O40" s="91"/>
      <c r="P40" s="91"/>
    </row>
    <row r="41" spans="1:16" x14ac:dyDescent="0.25">
      <c r="A41" s="981"/>
      <c r="B41" s="982"/>
      <c r="C41" s="78"/>
      <c r="D41" s="78"/>
      <c r="E41" s="78"/>
      <c r="F41" s="78"/>
      <c r="G41" s="78"/>
      <c r="H41" s="840"/>
      <c r="I41" s="964"/>
      <c r="J41" s="965"/>
      <c r="K41" s="73"/>
      <c r="L41" s="73"/>
      <c r="M41" s="93"/>
      <c r="N41" s="78"/>
      <c r="O41" s="78"/>
      <c r="P41" s="78"/>
    </row>
    <row r="42" spans="1:16" x14ac:dyDescent="0.25">
      <c r="A42" s="964"/>
      <c r="B42" s="965"/>
      <c r="C42" s="78"/>
      <c r="D42" s="78"/>
      <c r="E42" s="78"/>
      <c r="F42" s="78"/>
      <c r="G42" s="78"/>
      <c r="H42" s="78"/>
      <c r="I42" s="964"/>
      <c r="J42" s="965"/>
      <c r="K42" s="73"/>
      <c r="L42" s="73"/>
      <c r="M42" s="78"/>
      <c r="N42" s="78"/>
      <c r="O42" s="78"/>
      <c r="P42" s="78"/>
    </row>
    <row r="43" spans="1:16" x14ac:dyDescent="0.25">
      <c r="A43" s="966" t="s">
        <v>15</v>
      </c>
      <c r="B43" s="967"/>
      <c r="C43" s="967"/>
      <c r="D43" s="967"/>
      <c r="E43" s="967"/>
      <c r="F43" s="967"/>
      <c r="G43" s="967"/>
      <c r="H43" s="967"/>
      <c r="I43" s="967"/>
      <c r="J43" s="967"/>
      <c r="K43" s="967"/>
      <c r="L43" s="967"/>
      <c r="M43" s="967"/>
      <c r="N43" s="967"/>
      <c r="O43" s="967"/>
      <c r="P43" s="968"/>
    </row>
    <row r="44" spans="1:16" x14ac:dyDescent="0.25">
      <c r="A44" s="954"/>
      <c r="B44" s="955"/>
      <c r="C44" s="954"/>
      <c r="D44" s="956"/>
      <c r="E44" s="956"/>
      <c r="F44" s="956"/>
      <c r="G44" s="956"/>
      <c r="H44" s="956"/>
      <c r="I44" s="956"/>
      <c r="J44" s="956"/>
      <c r="K44" s="956"/>
      <c r="L44" s="956"/>
      <c r="M44" s="956"/>
      <c r="N44" s="955"/>
      <c r="O44" s="964" t="s">
        <v>0</v>
      </c>
      <c r="P44" s="965"/>
    </row>
    <row r="45" spans="1:16" x14ac:dyDescent="0.25">
      <c r="A45" s="959" t="s">
        <v>16</v>
      </c>
      <c r="B45" s="960"/>
      <c r="C45" s="959" t="s">
        <v>151</v>
      </c>
      <c r="D45" s="961"/>
      <c r="E45" s="961"/>
      <c r="F45" s="961"/>
      <c r="G45" s="961"/>
      <c r="H45" s="961"/>
      <c r="I45" s="961"/>
      <c r="J45" s="961"/>
      <c r="K45" s="961"/>
      <c r="L45" s="961"/>
      <c r="M45" s="961"/>
      <c r="N45" s="960"/>
      <c r="O45" s="977" t="s">
        <v>172</v>
      </c>
      <c r="P45" s="978"/>
    </row>
    <row r="46" spans="1:16" x14ac:dyDescent="0.25">
      <c r="A46" s="959" t="s">
        <v>17</v>
      </c>
      <c r="B46" s="960"/>
      <c r="C46" s="959" t="s">
        <v>152</v>
      </c>
      <c r="D46" s="961"/>
      <c r="E46" s="961"/>
      <c r="F46" s="961"/>
      <c r="G46" s="961"/>
      <c r="H46" s="961"/>
      <c r="I46" s="961"/>
      <c r="J46" s="961"/>
      <c r="K46" s="961"/>
      <c r="L46" s="961"/>
      <c r="M46" s="961"/>
      <c r="N46" s="960"/>
      <c r="O46" s="962">
        <v>50</v>
      </c>
      <c r="P46" s="963"/>
    </row>
    <row r="47" spans="1:16" x14ac:dyDescent="0.25">
      <c r="A47" s="959" t="s">
        <v>18</v>
      </c>
      <c r="B47" s="960"/>
      <c r="C47" s="959" t="s">
        <v>153</v>
      </c>
      <c r="D47" s="961"/>
      <c r="E47" s="961"/>
      <c r="F47" s="961"/>
      <c r="G47" s="961"/>
      <c r="H47" s="961"/>
      <c r="I47" s="961"/>
      <c r="J47" s="961"/>
      <c r="K47" s="961"/>
      <c r="L47" s="961"/>
      <c r="M47" s="961"/>
      <c r="N47" s="960"/>
      <c r="O47" s="977" t="s">
        <v>119</v>
      </c>
      <c r="P47" s="978"/>
    </row>
    <row r="48" spans="1:16" x14ac:dyDescent="0.25">
      <c r="A48" s="841"/>
      <c r="B48" s="182"/>
      <c r="C48" s="182"/>
      <c r="D48" s="182"/>
      <c r="E48" s="182"/>
      <c r="F48" s="182"/>
      <c r="G48" s="182"/>
      <c r="H48" s="182"/>
      <c r="I48" s="182"/>
      <c r="J48" s="182"/>
      <c r="K48" s="182"/>
      <c r="L48" s="182"/>
      <c r="M48" s="182"/>
      <c r="N48" s="182"/>
      <c r="O48" s="182"/>
      <c r="P48" s="182"/>
    </row>
    <row r="49" spans="1:16" x14ac:dyDescent="0.25">
      <c r="A49" s="1006" t="s">
        <v>803</v>
      </c>
      <c r="B49" s="1006"/>
      <c r="C49" s="1006"/>
      <c r="D49" s="1006"/>
      <c r="E49" s="1006"/>
      <c r="F49" s="1006"/>
      <c r="G49" s="1006"/>
      <c r="H49" s="1006"/>
      <c r="I49" s="1006"/>
      <c r="J49" s="1006"/>
      <c r="K49" s="1006"/>
      <c r="L49" s="1006"/>
      <c r="M49" s="1006"/>
      <c r="N49" s="1006"/>
      <c r="O49" s="1006"/>
      <c r="P49" s="1006"/>
    </row>
    <row r="50" spans="1:16" s="122" customFormat="1" ht="15.75" x14ac:dyDescent="0.25">
      <c r="A50" s="1007" t="s">
        <v>789</v>
      </c>
      <c r="B50" s="1007"/>
      <c r="C50" s="1007"/>
      <c r="D50" s="1007"/>
      <c r="E50" s="1007"/>
      <c r="F50" s="1007"/>
      <c r="G50" s="1007"/>
      <c r="H50" s="1007"/>
      <c r="I50" s="1007"/>
      <c r="J50" s="1007"/>
      <c r="K50" s="1007"/>
      <c r="L50" s="1007"/>
      <c r="M50" s="1007"/>
      <c r="N50" s="1007"/>
      <c r="O50" s="1007"/>
      <c r="P50" s="1007"/>
    </row>
    <row r="51" spans="1:16" s="122" customFormat="1" ht="36" customHeight="1" x14ac:dyDescent="0.25">
      <c r="A51" s="957" t="s">
        <v>20</v>
      </c>
      <c r="B51" s="957"/>
      <c r="C51" s="957"/>
      <c r="D51" s="958" t="s">
        <v>396</v>
      </c>
      <c r="E51" s="958"/>
      <c r="F51" s="958"/>
      <c r="G51" s="958"/>
      <c r="H51" s="958"/>
      <c r="I51" s="958"/>
      <c r="J51" s="958"/>
      <c r="K51" s="958"/>
      <c r="L51" s="958"/>
      <c r="M51" s="958"/>
      <c r="N51" s="958"/>
      <c r="O51" s="958"/>
      <c r="P51" s="958"/>
    </row>
    <row r="52" spans="1:16" s="122" customFormat="1" ht="66" customHeight="1" x14ac:dyDescent="0.25">
      <c r="A52" s="1008" t="s">
        <v>296</v>
      </c>
      <c r="B52" s="1008"/>
      <c r="C52" s="1008"/>
      <c r="D52" s="958" t="s">
        <v>804</v>
      </c>
      <c r="E52" s="958"/>
      <c r="F52" s="958"/>
      <c r="G52" s="958"/>
      <c r="H52" s="958"/>
      <c r="I52" s="958"/>
      <c r="J52" s="958"/>
      <c r="K52" s="958"/>
      <c r="L52" s="958"/>
      <c r="M52" s="958"/>
      <c r="N52" s="958"/>
      <c r="O52" s="958"/>
      <c r="P52" s="958"/>
    </row>
    <row r="53" spans="1:16" s="122" customFormat="1" ht="66" customHeight="1" x14ac:dyDescent="0.25">
      <c r="A53" s="1023" t="s">
        <v>21</v>
      </c>
      <c r="B53" s="1023"/>
      <c r="C53" s="1023"/>
      <c r="D53" s="958" t="s">
        <v>805</v>
      </c>
      <c r="E53" s="958"/>
      <c r="F53" s="958"/>
      <c r="G53" s="958"/>
      <c r="H53" s="958"/>
      <c r="I53" s="958"/>
      <c r="J53" s="958"/>
      <c r="K53" s="958"/>
      <c r="L53" s="958"/>
      <c r="M53" s="958"/>
      <c r="N53" s="958"/>
      <c r="O53" s="958"/>
      <c r="P53" s="958"/>
    </row>
    <row r="54" spans="1:16" s="122" customFormat="1" ht="15.75" x14ac:dyDescent="0.25">
      <c r="A54" s="1023" t="s">
        <v>19</v>
      </c>
      <c r="B54" s="1023"/>
      <c r="C54" s="1023"/>
      <c r="D54" s="1023"/>
      <c r="E54" s="1023"/>
      <c r="F54" s="1023"/>
      <c r="G54" s="1023"/>
      <c r="H54" s="1023"/>
      <c r="I54" s="1023"/>
      <c r="J54" s="1023"/>
      <c r="K54" s="1023"/>
      <c r="L54" s="1023"/>
      <c r="M54" s="1023"/>
      <c r="N54" s="1023"/>
      <c r="O54" s="1023"/>
      <c r="P54" s="1023"/>
    </row>
    <row r="55" spans="1:16" s="122" customFormat="1" ht="15.75" x14ac:dyDescent="0.25">
      <c r="A55" s="1023" t="s">
        <v>22</v>
      </c>
      <c r="B55" s="1024" t="s">
        <v>0</v>
      </c>
      <c r="C55" s="1024" t="s">
        <v>1</v>
      </c>
      <c r="D55" s="1024"/>
      <c r="E55" s="1024"/>
      <c r="F55" s="1024"/>
      <c r="G55" s="1024"/>
      <c r="H55" s="1024"/>
      <c r="I55" s="1024"/>
      <c r="J55" s="1025" t="s">
        <v>26</v>
      </c>
      <c r="K55" s="200">
        <v>2023</v>
      </c>
      <c r="L55" s="200">
        <v>2024</v>
      </c>
      <c r="M55" s="200">
        <v>2025</v>
      </c>
      <c r="N55" s="200">
        <v>2026</v>
      </c>
      <c r="O55" s="200">
        <v>2027</v>
      </c>
      <c r="P55" s="200">
        <v>2028</v>
      </c>
    </row>
    <row r="56" spans="1:16" s="122" customFormat="1" ht="51" customHeight="1" x14ac:dyDescent="0.25">
      <c r="A56" s="1023"/>
      <c r="B56" s="1024"/>
      <c r="C56" s="1024"/>
      <c r="D56" s="1024"/>
      <c r="E56" s="1024"/>
      <c r="F56" s="1024"/>
      <c r="G56" s="1024"/>
      <c r="H56" s="1024"/>
      <c r="I56" s="1024"/>
      <c r="J56" s="1025"/>
      <c r="K56" s="144" t="s">
        <v>11</v>
      </c>
      <c r="L56" s="144" t="s">
        <v>11</v>
      </c>
      <c r="M56" s="144" t="s">
        <v>12</v>
      </c>
      <c r="N56" s="144" t="s">
        <v>13</v>
      </c>
      <c r="O56" s="144" t="s">
        <v>14</v>
      </c>
      <c r="P56" s="144" t="s">
        <v>14</v>
      </c>
    </row>
    <row r="57" spans="1:16" s="122" customFormat="1" ht="57" customHeight="1" x14ac:dyDescent="0.25">
      <c r="A57" s="196" t="s">
        <v>23</v>
      </c>
      <c r="B57" s="135" t="s">
        <v>122</v>
      </c>
      <c r="C57" s="1021" t="s">
        <v>155</v>
      </c>
      <c r="D57" s="1021"/>
      <c r="E57" s="1021"/>
      <c r="F57" s="1021"/>
      <c r="G57" s="1021"/>
      <c r="H57" s="1021"/>
      <c r="I57" s="1021"/>
      <c r="J57" s="842" t="s">
        <v>74</v>
      </c>
      <c r="K57" s="843">
        <v>0</v>
      </c>
      <c r="L57" s="844">
        <v>20</v>
      </c>
      <c r="M57" s="844">
        <v>15</v>
      </c>
      <c r="N57" s="845">
        <v>5</v>
      </c>
      <c r="O57" s="845">
        <v>5</v>
      </c>
      <c r="P57" s="845">
        <v>5</v>
      </c>
    </row>
    <row r="58" spans="1:16" s="122" customFormat="1" ht="19.5" customHeight="1" x14ac:dyDescent="0.25">
      <c r="A58" s="1026" t="s">
        <v>24</v>
      </c>
      <c r="B58" s="135" t="s">
        <v>123</v>
      </c>
      <c r="C58" s="1011" t="s">
        <v>156</v>
      </c>
      <c r="D58" s="1011"/>
      <c r="E58" s="1011"/>
      <c r="F58" s="1011"/>
      <c r="G58" s="1011"/>
      <c r="H58" s="1011"/>
      <c r="I58" s="1011"/>
      <c r="J58" s="842" t="s">
        <v>79</v>
      </c>
      <c r="K58" s="846">
        <v>2</v>
      </c>
      <c r="L58" s="845">
        <v>1</v>
      </c>
      <c r="M58" s="846">
        <v>2</v>
      </c>
      <c r="N58" s="847">
        <v>2</v>
      </c>
      <c r="O58" s="847">
        <v>2</v>
      </c>
      <c r="P58" s="847">
        <v>2</v>
      </c>
    </row>
    <row r="59" spans="1:16" s="122" customFormat="1" ht="37.5" customHeight="1" x14ac:dyDescent="0.25">
      <c r="A59" s="1026"/>
      <c r="B59" s="135" t="s">
        <v>80</v>
      </c>
      <c r="C59" s="1011" t="s">
        <v>157</v>
      </c>
      <c r="D59" s="1011"/>
      <c r="E59" s="1011"/>
      <c r="F59" s="1011"/>
      <c r="G59" s="1011"/>
      <c r="H59" s="1011"/>
      <c r="I59" s="1011"/>
      <c r="J59" s="842" t="s">
        <v>79</v>
      </c>
      <c r="K59" s="846">
        <v>1</v>
      </c>
      <c r="L59" s="845">
        <v>1</v>
      </c>
      <c r="M59" s="846">
        <v>1</v>
      </c>
      <c r="N59" s="847">
        <v>1</v>
      </c>
      <c r="O59" s="847">
        <v>1</v>
      </c>
      <c r="P59" s="847">
        <v>1</v>
      </c>
    </row>
    <row r="60" spans="1:16" s="122" customFormat="1" ht="20.25" customHeight="1" x14ac:dyDescent="0.25">
      <c r="A60" s="1026"/>
      <c r="B60" s="135" t="s">
        <v>103</v>
      </c>
      <c r="C60" s="1022" t="s">
        <v>365</v>
      </c>
      <c r="D60" s="1022"/>
      <c r="E60" s="1022"/>
      <c r="F60" s="1022"/>
      <c r="G60" s="1022"/>
      <c r="H60" s="1022"/>
      <c r="I60" s="1022"/>
      <c r="J60" s="28" t="s">
        <v>79</v>
      </c>
      <c r="K60" s="848">
        <v>0</v>
      </c>
      <c r="L60" s="849">
        <v>0</v>
      </c>
      <c r="M60" s="848">
        <v>0</v>
      </c>
      <c r="N60" s="850">
        <v>330</v>
      </c>
      <c r="O60" s="850">
        <v>330</v>
      </c>
      <c r="P60" s="850">
        <v>330</v>
      </c>
    </row>
    <row r="61" spans="1:16" s="122" customFormat="1" ht="31.9" customHeight="1" x14ac:dyDescent="0.25">
      <c r="A61" s="1026"/>
      <c r="B61" s="135" t="s">
        <v>81</v>
      </c>
      <c r="C61" s="1011" t="s">
        <v>158</v>
      </c>
      <c r="D61" s="1011"/>
      <c r="E61" s="1011"/>
      <c r="F61" s="1011"/>
      <c r="G61" s="1011"/>
      <c r="H61" s="1011"/>
      <c r="I61" s="1011"/>
      <c r="J61" s="215" t="s">
        <v>806</v>
      </c>
      <c r="K61" s="846">
        <v>20</v>
      </c>
      <c r="L61" s="845">
        <v>0</v>
      </c>
      <c r="M61" s="846">
        <v>34</v>
      </c>
      <c r="N61" s="847">
        <v>34</v>
      </c>
      <c r="O61" s="847">
        <v>12</v>
      </c>
      <c r="P61" s="847">
        <v>12</v>
      </c>
    </row>
    <row r="62" spans="1:16" s="122" customFormat="1" ht="54" customHeight="1" x14ac:dyDescent="0.25">
      <c r="A62" s="196" t="s">
        <v>25</v>
      </c>
      <c r="B62" s="135" t="s">
        <v>86</v>
      </c>
      <c r="C62" s="1011" t="s">
        <v>807</v>
      </c>
      <c r="D62" s="1011"/>
      <c r="E62" s="1011"/>
      <c r="F62" s="1011"/>
      <c r="G62" s="1011"/>
      <c r="H62" s="1011"/>
      <c r="I62" s="1011"/>
      <c r="J62" s="842" t="s">
        <v>138</v>
      </c>
      <c r="K62" s="846">
        <v>9005.6</v>
      </c>
      <c r="L62" s="845">
        <v>7349.8</v>
      </c>
      <c r="M62" s="845">
        <v>17038</v>
      </c>
      <c r="N62" s="845">
        <v>17038</v>
      </c>
      <c r="O62" s="845">
        <v>17038</v>
      </c>
      <c r="P62" s="845">
        <v>17038</v>
      </c>
    </row>
    <row r="63" spans="1:16" x14ac:dyDescent="0.25">
      <c r="A63" s="1012" t="s">
        <v>218</v>
      </c>
      <c r="B63" s="1013"/>
      <c r="C63" s="1013"/>
      <c r="D63" s="1013"/>
      <c r="E63" s="1013"/>
      <c r="F63" s="1013"/>
      <c r="G63" s="1013"/>
      <c r="H63" s="1013"/>
      <c r="I63" s="1013"/>
      <c r="J63" s="1013"/>
      <c r="K63" s="1013"/>
      <c r="L63" s="1013"/>
      <c r="M63" s="1013"/>
      <c r="N63" s="1013"/>
      <c r="O63" s="1013"/>
      <c r="P63" s="1014"/>
    </row>
    <row r="64" spans="1:16" x14ac:dyDescent="0.25">
      <c r="A64" s="1015" t="s">
        <v>1</v>
      </c>
      <c r="B64" s="1016"/>
      <c r="C64" s="1016"/>
      <c r="D64" s="1017"/>
      <c r="E64" s="1009" t="s">
        <v>0</v>
      </c>
      <c r="F64" s="1010"/>
      <c r="G64" s="1009">
        <v>2023</v>
      </c>
      <c r="H64" s="1010"/>
      <c r="I64" s="119">
        <v>2024</v>
      </c>
      <c r="J64" s="119">
        <v>2025</v>
      </c>
      <c r="K64" s="962">
        <v>2026</v>
      </c>
      <c r="L64" s="963"/>
      <c r="M64" s="962">
        <v>2027</v>
      </c>
      <c r="N64" s="963"/>
      <c r="O64" s="962">
        <v>2028</v>
      </c>
      <c r="P64" s="963"/>
    </row>
    <row r="65" spans="1:16" x14ac:dyDescent="0.25">
      <c r="A65" s="1018"/>
      <c r="B65" s="1019"/>
      <c r="C65" s="1019"/>
      <c r="D65" s="1020"/>
      <c r="E65" s="119" t="s">
        <v>36</v>
      </c>
      <c r="F65" s="187" t="s">
        <v>37</v>
      </c>
      <c r="G65" s="1009" t="s">
        <v>11</v>
      </c>
      <c r="H65" s="1010"/>
      <c r="I65" s="119" t="s">
        <v>11</v>
      </c>
      <c r="J65" s="119" t="s">
        <v>12</v>
      </c>
      <c r="K65" s="1009" t="s">
        <v>13</v>
      </c>
      <c r="L65" s="1010"/>
      <c r="M65" s="1009" t="s">
        <v>14</v>
      </c>
      <c r="N65" s="1010"/>
      <c r="O65" s="1009" t="s">
        <v>14</v>
      </c>
      <c r="P65" s="1010"/>
    </row>
    <row r="66" spans="1:16" x14ac:dyDescent="0.25">
      <c r="A66" s="1042" t="s">
        <v>35</v>
      </c>
      <c r="B66" s="1043"/>
      <c r="C66" s="1043"/>
      <c r="D66" s="1044"/>
      <c r="E66" s="119"/>
      <c r="F66" s="187"/>
      <c r="G66" s="1027">
        <f>G67</f>
        <v>4189.8999999999996</v>
      </c>
      <c r="H66" s="1028"/>
      <c r="I66" s="851">
        <f>I67</f>
        <v>25157.4</v>
      </c>
      <c r="J66" s="851">
        <f t="shared" ref="J66:K67" si="6">J67</f>
        <v>36000</v>
      </c>
      <c r="K66" s="1027">
        <f t="shared" si="6"/>
        <v>36000</v>
      </c>
      <c r="L66" s="1029"/>
      <c r="M66" s="1027">
        <f t="shared" ref="M66:M67" si="7">M67</f>
        <v>36000</v>
      </c>
      <c r="N66" s="1029"/>
      <c r="O66" s="1027">
        <f t="shared" ref="O66:O67" si="8">O67</f>
        <v>36000</v>
      </c>
      <c r="P66" s="1029"/>
    </row>
    <row r="67" spans="1:16" x14ac:dyDescent="0.25">
      <c r="A67" s="1036" t="s">
        <v>161</v>
      </c>
      <c r="B67" s="1037"/>
      <c r="C67" s="1037"/>
      <c r="D67" s="1038"/>
      <c r="E67" s="852" t="s">
        <v>114</v>
      </c>
      <c r="F67" s="119"/>
      <c r="G67" s="1027">
        <f>G68</f>
        <v>4189.8999999999996</v>
      </c>
      <c r="H67" s="1028"/>
      <c r="I67" s="851">
        <f>I68</f>
        <v>25157.4</v>
      </c>
      <c r="J67" s="851">
        <f t="shared" si="6"/>
        <v>36000</v>
      </c>
      <c r="K67" s="1027">
        <f t="shared" si="6"/>
        <v>36000</v>
      </c>
      <c r="L67" s="1028"/>
      <c r="M67" s="1027">
        <f t="shared" si="7"/>
        <v>36000</v>
      </c>
      <c r="N67" s="1028"/>
      <c r="O67" s="1027">
        <f t="shared" si="8"/>
        <v>36000</v>
      </c>
      <c r="P67" s="1028"/>
    </row>
    <row r="68" spans="1:16" ht="36.75" customHeight="1" x14ac:dyDescent="0.25">
      <c r="A68" s="1039" t="s">
        <v>115</v>
      </c>
      <c r="B68" s="1040"/>
      <c r="C68" s="1040"/>
      <c r="D68" s="1041"/>
      <c r="E68" s="96"/>
      <c r="F68" s="76">
        <v>263210</v>
      </c>
      <c r="G68" s="986">
        <v>4189.8999999999996</v>
      </c>
      <c r="H68" s="999"/>
      <c r="I68" s="77">
        <v>25157.4</v>
      </c>
      <c r="J68" s="77">
        <v>36000</v>
      </c>
      <c r="K68" s="986">
        <v>36000</v>
      </c>
      <c r="L68" s="999"/>
      <c r="M68" s="986">
        <v>36000</v>
      </c>
      <c r="N68" s="999"/>
      <c r="O68" s="986">
        <v>36000</v>
      </c>
      <c r="P68" s="999"/>
    </row>
    <row r="70" spans="1:16" x14ac:dyDescent="0.25">
      <c r="A70" s="642" t="s">
        <v>237</v>
      </c>
      <c r="B70" s="646"/>
      <c r="C70" s="646"/>
      <c r="D70" s="646"/>
      <c r="E70" s="646"/>
      <c r="F70" s="646"/>
      <c r="G70" s="646"/>
      <c r="H70" s="646"/>
      <c r="I70" s="646"/>
      <c r="J70" s="646"/>
      <c r="K70" s="646"/>
      <c r="L70" s="646"/>
      <c r="M70" s="646"/>
      <c r="N70" s="646"/>
      <c r="O70" s="646"/>
      <c r="P70" s="643"/>
    </row>
    <row r="71" spans="1:16" ht="67.5" x14ac:dyDescent="0.25">
      <c r="A71" s="73" t="s">
        <v>1</v>
      </c>
      <c r="B71" s="73"/>
      <c r="C71" s="73"/>
      <c r="D71" s="73"/>
      <c r="E71" s="73" t="s">
        <v>0</v>
      </c>
      <c r="F71" s="970"/>
      <c r="G71" s="971"/>
      <c r="H71" s="972"/>
      <c r="I71" s="657" t="s">
        <v>41</v>
      </c>
      <c r="J71" s="657" t="s">
        <v>40</v>
      </c>
      <c r="K71" s="657" t="s">
        <v>358</v>
      </c>
      <c r="L71" s="73">
        <v>2025</v>
      </c>
      <c r="M71" s="657" t="s">
        <v>359</v>
      </c>
      <c r="N71" s="73">
        <v>2026</v>
      </c>
      <c r="O71" s="73">
        <v>2027</v>
      </c>
      <c r="P71" s="73">
        <v>2028</v>
      </c>
    </row>
    <row r="72" spans="1:16" ht="50.25" x14ac:dyDescent="0.25">
      <c r="A72" s="73"/>
      <c r="B72" s="73"/>
      <c r="C72" s="73"/>
      <c r="D72" s="73"/>
      <c r="E72" s="73" t="s">
        <v>42</v>
      </c>
      <c r="F72" s="73" t="s">
        <v>36</v>
      </c>
      <c r="G72" s="85" t="s">
        <v>13</v>
      </c>
      <c r="H72" s="76" t="s">
        <v>37</v>
      </c>
      <c r="I72" s="657"/>
      <c r="J72" s="657"/>
      <c r="K72" s="657"/>
      <c r="L72" s="117" t="s">
        <v>39</v>
      </c>
      <c r="M72" s="657"/>
      <c r="N72" s="85" t="s">
        <v>13</v>
      </c>
      <c r="O72" s="85" t="s">
        <v>14</v>
      </c>
      <c r="P72" s="85" t="s">
        <v>14</v>
      </c>
    </row>
    <row r="73" spans="1:16" x14ac:dyDescent="0.25">
      <c r="A73" s="633">
        <v>1</v>
      </c>
      <c r="B73" s="648"/>
      <c r="C73" s="648"/>
      <c r="D73" s="634"/>
      <c r="E73" s="73">
        <v>2</v>
      </c>
      <c r="F73" s="73">
        <v>3</v>
      </c>
      <c r="G73" s="73">
        <v>4</v>
      </c>
      <c r="H73" s="73">
        <v>5</v>
      </c>
      <c r="I73" s="73">
        <v>6</v>
      </c>
      <c r="J73" s="73">
        <v>7</v>
      </c>
      <c r="K73" s="73">
        <v>8</v>
      </c>
      <c r="L73" s="73">
        <v>9</v>
      </c>
      <c r="M73" s="73" t="s">
        <v>43</v>
      </c>
      <c r="N73" s="73">
        <v>11</v>
      </c>
      <c r="O73" s="73">
        <v>12</v>
      </c>
      <c r="P73" s="73">
        <v>13</v>
      </c>
    </row>
    <row r="74" spans="1:16" x14ac:dyDescent="0.25">
      <c r="A74" s="636"/>
      <c r="B74" s="645"/>
      <c r="C74" s="645"/>
      <c r="D74" s="637"/>
      <c r="E74" s="91"/>
      <c r="F74" s="91"/>
      <c r="G74" s="91"/>
      <c r="H74" s="91"/>
      <c r="I74" s="91"/>
      <c r="J74" s="91"/>
      <c r="K74" s="91"/>
      <c r="L74" s="91"/>
      <c r="M74" s="91"/>
      <c r="N74" s="79"/>
      <c r="O74" s="79"/>
      <c r="P74" s="78"/>
    </row>
    <row r="75" spans="1:16" x14ac:dyDescent="0.25">
      <c r="A75" s="640"/>
      <c r="B75" s="837"/>
      <c r="C75" s="837"/>
      <c r="D75" s="641"/>
      <c r="E75" s="78"/>
      <c r="F75" s="78"/>
      <c r="G75" s="78"/>
      <c r="H75" s="78"/>
      <c r="I75" s="78"/>
      <c r="J75" s="78"/>
      <c r="K75" s="78"/>
      <c r="L75" s="78"/>
      <c r="M75" s="78"/>
      <c r="N75" s="78"/>
      <c r="O75" s="78"/>
      <c r="P75" s="78"/>
    </row>
    <row r="76" spans="1:16" x14ac:dyDescent="0.25">
      <c r="A76" s="649" t="s">
        <v>44</v>
      </c>
      <c r="B76" s="650"/>
      <c r="C76" s="650"/>
      <c r="D76" s="650"/>
      <c r="E76" s="650"/>
      <c r="F76" s="650"/>
      <c r="G76" s="650"/>
      <c r="H76" s="650"/>
      <c r="I76" s="650"/>
      <c r="J76" s="650"/>
      <c r="K76" s="650"/>
      <c r="L76" s="650"/>
      <c r="M76" s="650"/>
      <c r="N76" s="650"/>
      <c r="O76" s="650"/>
      <c r="P76" s="651"/>
    </row>
    <row r="77" spans="1:16" s="75" customFormat="1" x14ac:dyDescent="0.25">
      <c r="A77" s="652" t="s">
        <v>45</v>
      </c>
      <c r="P77" s="653"/>
    </row>
    <row r="78" spans="1:16" s="75" customFormat="1" x14ac:dyDescent="0.25">
      <c r="A78" s="652" t="s">
        <v>46</v>
      </c>
      <c r="P78" s="653"/>
    </row>
    <row r="79" spans="1:16" s="75" customFormat="1" x14ac:dyDescent="0.25">
      <c r="A79" s="654" t="s">
        <v>47</v>
      </c>
      <c r="B79" s="655"/>
      <c r="C79" s="655"/>
      <c r="D79" s="655"/>
      <c r="E79" s="655"/>
      <c r="F79" s="655"/>
      <c r="G79" s="655"/>
      <c r="H79" s="655"/>
      <c r="I79" s="655"/>
      <c r="J79" s="655"/>
      <c r="K79" s="655"/>
      <c r="L79" s="655"/>
      <c r="M79" s="655"/>
      <c r="N79" s="655"/>
      <c r="O79" s="655"/>
      <c r="P79" s="656"/>
    </row>
    <row r="80" spans="1:16" s="75" customFormat="1" x14ac:dyDescent="0.25">
      <c r="A80" s="729"/>
      <c r="B80" s="70"/>
      <c r="C80" s="70"/>
      <c r="D80" s="70"/>
      <c r="E80" s="70"/>
      <c r="F80" s="70"/>
      <c r="G80" s="70"/>
      <c r="H80" s="70"/>
      <c r="I80" s="70"/>
      <c r="J80" s="70"/>
      <c r="K80" s="70"/>
      <c r="L80" s="70"/>
      <c r="M80" s="70"/>
      <c r="N80" s="70"/>
      <c r="O80" s="70"/>
      <c r="P80" s="70"/>
    </row>
    <row r="81" spans="1:16" x14ac:dyDescent="0.25">
      <c r="A81" s="1031" t="s">
        <v>239</v>
      </c>
      <c r="B81" s="1032"/>
      <c r="C81" s="1032"/>
      <c r="D81" s="1032"/>
      <c r="E81" s="1032"/>
      <c r="F81" s="1032"/>
      <c r="G81" s="1032"/>
      <c r="H81" s="1032"/>
      <c r="I81" s="1032"/>
      <c r="J81" s="1032"/>
      <c r="K81" s="1032"/>
      <c r="L81" s="1032"/>
      <c r="M81" s="1032"/>
      <c r="N81" s="1032"/>
      <c r="O81" s="1032"/>
      <c r="P81" s="1032"/>
    </row>
  </sheetData>
  <mergeCells count="175">
    <mergeCell ref="A81:P81"/>
    <mergeCell ref="M25:N25"/>
    <mergeCell ref="O25:P25"/>
    <mergeCell ref="A26:P26"/>
    <mergeCell ref="A27:C28"/>
    <mergeCell ref="D27:F27"/>
    <mergeCell ref="G27:J27"/>
    <mergeCell ref="K27:M27"/>
    <mergeCell ref="N27:P27"/>
    <mergeCell ref="A35:C35"/>
    <mergeCell ref="E35:F35"/>
    <mergeCell ref="G35:H35"/>
    <mergeCell ref="F71:H71"/>
    <mergeCell ref="A67:D67"/>
    <mergeCell ref="G67:H67"/>
    <mergeCell ref="K67:L67"/>
    <mergeCell ref="M67:N67"/>
    <mergeCell ref="O67:P67"/>
    <mergeCell ref="A68:D68"/>
    <mergeCell ref="G68:H68"/>
    <mergeCell ref="K68:L68"/>
    <mergeCell ref="M68:N68"/>
    <mergeCell ref="O68:P68"/>
    <mergeCell ref="A66:D66"/>
    <mergeCell ref="A15:D15"/>
    <mergeCell ref="G15:H15"/>
    <mergeCell ref="K15:L15"/>
    <mergeCell ref="M15:N15"/>
    <mergeCell ref="O15:P15"/>
    <mergeCell ref="A17:B18"/>
    <mergeCell ref="C17:F17"/>
    <mergeCell ref="G18:H18"/>
    <mergeCell ref="K18:L18"/>
    <mergeCell ref="M18:N18"/>
    <mergeCell ref="O18:P18"/>
    <mergeCell ref="A58:A61"/>
    <mergeCell ref="C62:I62"/>
    <mergeCell ref="G66:H66"/>
    <mergeCell ref="K66:L66"/>
    <mergeCell ref="M66:N66"/>
    <mergeCell ref="O66:P66"/>
    <mergeCell ref="G64:H64"/>
    <mergeCell ref="K64:L64"/>
    <mergeCell ref="M64:N64"/>
    <mergeCell ref="O64:P64"/>
    <mergeCell ref="G65:H65"/>
    <mergeCell ref="K65:L65"/>
    <mergeCell ref="M65:N65"/>
    <mergeCell ref="A42:B42"/>
    <mergeCell ref="I42:J42"/>
    <mergeCell ref="A43:P43"/>
    <mergeCell ref="O47:P47"/>
    <mergeCell ref="A49:P49"/>
    <mergeCell ref="A50:P50"/>
    <mergeCell ref="A52:C52"/>
    <mergeCell ref="D52:P52"/>
    <mergeCell ref="O65:P65"/>
    <mergeCell ref="E64:F64"/>
    <mergeCell ref="C61:I61"/>
    <mergeCell ref="A63:P63"/>
    <mergeCell ref="A64:D65"/>
    <mergeCell ref="C57:I57"/>
    <mergeCell ref="C58:I58"/>
    <mergeCell ref="C59:I59"/>
    <mergeCell ref="C60:I60"/>
    <mergeCell ref="A53:C53"/>
    <mergeCell ref="D53:P53"/>
    <mergeCell ref="A54:P54"/>
    <mergeCell ref="A55:A56"/>
    <mergeCell ref="B55:B56"/>
    <mergeCell ref="C55:I56"/>
    <mergeCell ref="J55:J56"/>
    <mergeCell ref="A23:B23"/>
    <mergeCell ref="G23:H23"/>
    <mergeCell ref="K23:L23"/>
    <mergeCell ref="M23:N23"/>
    <mergeCell ref="O23:P23"/>
    <mergeCell ref="E28:F28"/>
    <mergeCell ref="G28:H28"/>
    <mergeCell ref="A24:B24"/>
    <mergeCell ref="G24:H24"/>
    <mergeCell ref="K24:L24"/>
    <mergeCell ref="M24:N24"/>
    <mergeCell ref="O24:P24"/>
    <mergeCell ref="A25:B25"/>
    <mergeCell ref="G25:H25"/>
    <mergeCell ref="K25:L25"/>
    <mergeCell ref="A21:B21"/>
    <mergeCell ref="G21:H21"/>
    <mergeCell ref="K21:L21"/>
    <mergeCell ref="M21:N21"/>
    <mergeCell ref="O21:P21"/>
    <mergeCell ref="A22:B22"/>
    <mergeCell ref="G22:H22"/>
    <mergeCell ref="K22:L22"/>
    <mergeCell ref="M22:N22"/>
    <mergeCell ref="O22:P22"/>
    <mergeCell ref="A19:B19"/>
    <mergeCell ref="G19:H19"/>
    <mergeCell ref="K19:L19"/>
    <mergeCell ref="M19:N19"/>
    <mergeCell ref="O19:P19"/>
    <mergeCell ref="A20:B20"/>
    <mergeCell ref="G20:H20"/>
    <mergeCell ref="K20:L20"/>
    <mergeCell ref="M20:N20"/>
    <mergeCell ref="O20:P20"/>
    <mergeCell ref="G12:H12"/>
    <mergeCell ref="K12:L12"/>
    <mergeCell ref="M12:N12"/>
    <mergeCell ref="O12:P12"/>
    <mergeCell ref="N1:P1"/>
    <mergeCell ref="E2:J2"/>
    <mergeCell ref="D3:L3"/>
    <mergeCell ref="A8:C8"/>
    <mergeCell ref="D8:O8"/>
    <mergeCell ref="A12:D13"/>
    <mergeCell ref="E12:F12"/>
    <mergeCell ref="A29:C29"/>
    <mergeCell ref="E29:F29"/>
    <mergeCell ref="G29:H29"/>
    <mergeCell ref="A30:C30"/>
    <mergeCell ref="E30:F30"/>
    <mergeCell ref="G30:H30"/>
    <mergeCell ref="A6:C6"/>
    <mergeCell ref="D6:O6"/>
    <mergeCell ref="A7:C7"/>
    <mergeCell ref="D7:O7"/>
    <mergeCell ref="K13:L13"/>
    <mergeCell ref="M13:N13"/>
    <mergeCell ref="O13:P13"/>
    <mergeCell ref="A14:D14"/>
    <mergeCell ref="G14:H14"/>
    <mergeCell ref="K14:L14"/>
    <mergeCell ref="M14:N14"/>
    <mergeCell ref="O14:P14"/>
    <mergeCell ref="G13:H13"/>
    <mergeCell ref="G17:H17"/>
    <mergeCell ref="K17:L17"/>
    <mergeCell ref="M17:N17"/>
    <mergeCell ref="O17:P17"/>
    <mergeCell ref="A10:P10"/>
    <mergeCell ref="A33:C33"/>
    <mergeCell ref="E33:F33"/>
    <mergeCell ref="G33:H33"/>
    <mergeCell ref="A31:C31"/>
    <mergeCell ref="E31:F31"/>
    <mergeCell ref="G31:H31"/>
    <mergeCell ref="A32:C32"/>
    <mergeCell ref="E32:F32"/>
    <mergeCell ref="G32:H32"/>
    <mergeCell ref="A34:C34"/>
    <mergeCell ref="E34:F34"/>
    <mergeCell ref="G34:H34"/>
    <mergeCell ref="A44:B44"/>
    <mergeCell ref="C44:N44"/>
    <mergeCell ref="A51:C51"/>
    <mergeCell ref="D51:P51"/>
    <mergeCell ref="A46:B46"/>
    <mergeCell ref="C46:N46"/>
    <mergeCell ref="O46:P46"/>
    <mergeCell ref="A47:B47"/>
    <mergeCell ref="C47:N47"/>
    <mergeCell ref="O44:P44"/>
    <mergeCell ref="A37:P37"/>
    <mergeCell ref="A38:B39"/>
    <mergeCell ref="C38:H38"/>
    <mergeCell ref="I38:J39"/>
    <mergeCell ref="A45:B45"/>
    <mergeCell ref="C45:N45"/>
    <mergeCell ref="O45:P45"/>
    <mergeCell ref="A40:B40"/>
    <mergeCell ref="I40:J40"/>
    <mergeCell ref="A41:B41"/>
    <mergeCell ref="I41:J41"/>
  </mergeCells>
  <pageMargins left="0.7" right="0.7" top="0.75" bottom="0.75" header="0.3" footer="0.3"/>
  <pageSetup paperSize="9" scale="8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22EF1-A60C-4DFE-910D-E6936FDF4902}">
  <sheetPr>
    <tabColor theme="0" tint="-0.14999847407452621"/>
    <pageSetUpPr fitToPage="1"/>
  </sheetPr>
  <dimension ref="A1:P151"/>
  <sheetViews>
    <sheetView zoomScaleNormal="100" workbookViewId="0">
      <selection activeCell="D83" sqref="D83:P83"/>
    </sheetView>
  </sheetViews>
  <sheetFormatPr defaultColWidth="8.28515625" defaultRowHeight="15.75" x14ac:dyDescent="0.25"/>
  <cols>
    <col min="1" max="1" width="10" style="6" customWidth="1"/>
    <col min="2" max="2" width="17.28515625" style="6" customWidth="1"/>
    <col min="3" max="3" width="8.28515625" style="6" customWidth="1"/>
    <col min="4" max="4" width="10.28515625" style="6" customWidth="1"/>
    <col min="5" max="5" width="8.28515625" style="6" customWidth="1"/>
    <col min="6" max="6" width="8" style="6" customWidth="1"/>
    <col min="7" max="7" width="7.28515625" style="6" customWidth="1"/>
    <col min="8" max="8" width="9.28515625" style="6" customWidth="1"/>
    <col min="9" max="9" width="11.28515625" style="6" customWidth="1"/>
    <col min="10" max="10" width="12.28515625" style="6" customWidth="1"/>
    <col min="11" max="11" width="11.28515625" style="6" customWidth="1"/>
    <col min="12" max="12" width="11.140625" style="6" customWidth="1"/>
    <col min="13" max="13" width="12.28515625" style="6" customWidth="1"/>
    <col min="14" max="14" width="12" style="6" customWidth="1"/>
    <col min="15" max="15" width="11.28515625" style="6" customWidth="1"/>
    <col min="16" max="16" width="11.7109375" style="6" customWidth="1"/>
    <col min="17" max="16384" width="8.28515625" style="6"/>
  </cols>
  <sheetData>
    <row r="1" spans="1:16" x14ac:dyDescent="0.25">
      <c r="N1" s="2076" t="s">
        <v>66</v>
      </c>
      <c r="O1" s="2076"/>
      <c r="P1" s="2076"/>
    </row>
    <row r="2" spans="1:16" ht="18.75" x14ac:dyDescent="0.25">
      <c r="E2" s="1731" t="s">
        <v>28</v>
      </c>
      <c r="F2" s="1731"/>
      <c r="G2" s="1731"/>
      <c r="H2" s="1731"/>
      <c r="I2" s="1731"/>
      <c r="J2" s="1731"/>
    </row>
    <row r="3" spans="1:16" ht="18.75" x14ac:dyDescent="0.25">
      <c r="D3" s="1731" t="s">
        <v>355</v>
      </c>
      <c r="E3" s="1731"/>
      <c r="F3" s="1731"/>
      <c r="G3" s="1731"/>
      <c r="H3" s="1731"/>
      <c r="I3" s="1731"/>
      <c r="J3" s="1731"/>
      <c r="K3" s="1731"/>
      <c r="L3" s="1731"/>
    </row>
    <row r="4" spans="1:16" ht="18.75" x14ac:dyDescent="0.25">
      <c r="D4" s="7"/>
      <c r="E4" s="7"/>
      <c r="F4" s="7"/>
      <c r="G4" s="7"/>
      <c r="H4" s="7"/>
      <c r="I4" s="7"/>
      <c r="J4" s="7"/>
      <c r="K4" s="7"/>
      <c r="L4" s="7"/>
    </row>
    <row r="5" spans="1:16" x14ac:dyDescent="0.25">
      <c r="P5" s="8" t="s">
        <v>0</v>
      </c>
    </row>
    <row r="6" spans="1:16" ht="23.85" customHeight="1" x14ac:dyDescent="0.25">
      <c r="A6" s="1648" t="s">
        <v>29</v>
      </c>
      <c r="B6" s="1648"/>
      <c r="C6" s="1648"/>
      <c r="D6" s="1726" t="s">
        <v>642</v>
      </c>
      <c r="E6" s="1727"/>
      <c r="F6" s="1727"/>
      <c r="G6" s="1727"/>
      <c r="H6" s="1727"/>
      <c r="I6" s="1727"/>
      <c r="J6" s="1727"/>
      <c r="K6" s="1727"/>
      <c r="L6" s="1727"/>
      <c r="M6" s="1727"/>
      <c r="N6" s="1727"/>
      <c r="O6" s="1728"/>
      <c r="P6" s="9">
        <v>1</v>
      </c>
    </row>
    <row r="7" spans="1:16" ht="23.85" customHeight="1" x14ac:dyDescent="0.25">
      <c r="A7" s="1648" t="s">
        <v>30</v>
      </c>
      <c r="B7" s="1648"/>
      <c r="C7" s="1648"/>
      <c r="D7" s="1732" t="s">
        <v>643</v>
      </c>
      <c r="E7" s="1732"/>
      <c r="F7" s="1732"/>
      <c r="G7" s="1732"/>
      <c r="H7" s="1732"/>
      <c r="I7" s="1732"/>
      <c r="J7" s="1732"/>
      <c r="K7" s="1732"/>
      <c r="L7" s="1732"/>
      <c r="M7" s="1732"/>
      <c r="N7" s="1732"/>
      <c r="O7" s="1732"/>
      <c r="P7" s="10" t="s">
        <v>70</v>
      </c>
    </row>
    <row r="8" spans="1:16" ht="23.85" customHeight="1" x14ac:dyDescent="0.25">
      <c r="A8" s="1648" t="s">
        <v>31</v>
      </c>
      <c r="B8" s="1648"/>
      <c r="C8" s="1648"/>
      <c r="D8" s="1726" t="s">
        <v>644</v>
      </c>
      <c r="E8" s="1727"/>
      <c r="F8" s="1727"/>
      <c r="G8" s="1727"/>
      <c r="H8" s="1727"/>
      <c r="I8" s="1727"/>
      <c r="J8" s="1727"/>
      <c r="K8" s="1727"/>
      <c r="L8" s="1727"/>
      <c r="M8" s="1727"/>
      <c r="N8" s="1727"/>
      <c r="O8" s="1728"/>
      <c r="P8" s="9">
        <v>16662</v>
      </c>
    </row>
    <row r="10" spans="1:16" x14ac:dyDescent="0.25">
      <c r="A10" s="1726" t="s">
        <v>32</v>
      </c>
      <c r="B10" s="1727"/>
      <c r="C10" s="1727"/>
      <c r="D10" s="1727"/>
      <c r="E10" s="1727"/>
      <c r="F10" s="1727"/>
      <c r="G10" s="1727"/>
      <c r="H10" s="1727"/>
      <c r="I10" s="1727"/>
      <c r="J10" s="1727"/>
      <c r="K10" s="1727"/>
      <c r="L10" s="1727"/>
      <c r="M10" s="1727"/>
      <c r="N10" s="1727"/>
      <c r="O10" s="1727"/>
      <c r="P10" s="1728"/>
    </row>
    <row r="11" spans="1:16" x14ac:dyDescent="0.25">
      <c r="A11" s="5"/>
      <c r="B11" s="5"/>
      <c r="C11" s="5"/>
      <c r="D11" s="5"/>
      <c r="E11" s="5"/>
      <c r="F11" s="5"/>
      <c r="G11" s="5"/>
      <c r="H11" s="5"/>
      <c r="I11" s="5"/>
      <c r="J11" s="5"/>
      <c r="K11" s="5"/>
      <c r="L11" s="5"/>
      <c r="M11" s="5"/>
      <c r="N11" s="5"/>
      <c r="O11" s="5"/>
      <c r="P11" s="5"/>
    </row>
    <row r="12" spans="1:16" ht="21.6" customHeight="1" x14ac:dyDescent="0.25">
      <c r="A12" s="1621" t="s">
        <v>1</v>
      </c>
      <c r="B12" s="1622"/>
      <c r="C12" s="1622"/>
      <c r="D12" s="1623"/>
      <c r="E12" s="1576" t="s">
        <v>0</v>
      </c>
      <c r="F12" s="1577"/>
      <c r="G12" s="2074">
        <v>2023</v>
      </c>
      <c r="H12" s="2074"/>
      <c r="I12" s="11">
        <v>2024</v>
      </c>
      <c r="J12" s="11">
        <v>2025</v>
      </c>
      <c r="K12" s="2075">
        <v>2026</v>
      </c>
      <c r="L12" s="2075"/>
      <c r="M12" s="2075">
        <v>2027</v>
      </c>
      <c r="N12" s="2075"/>
      <c r="O12" s="2075">
        <v>2028</v>
      </c>
      <c r="P12" s="2075"/>
    </row>
    <row r="13" spans="1:16" ht="31.5" x14ac:dyDescent="0.25">
      <c r="A13" s="1624"/>
      <c r="B13" s="1625"/>
      <c r="C13" s="1625"/>
      <c r="D13" s="1626"/>
      <c r="E13" s="9" t="s">
        <v>33</v>
      </c>
      <c r="F13" s="4" t="s">
        <v>34</v>
      </c>
      <c r="G13" s="1576" t="s">
        <v>11</v>
      </c>
      <c r="H13" s="1577"/>
      <c r="I13" s="9" t="s">
        <v>11</v>
      </c>
      <c r="J13" s="9" t="s">
        <v>12</v>
      </c>
      <c r="K13" s="1576" t="s">
        <v>13</v>
      </c>
      <c r="L13" s="1577"/>
      <c r="M13" s="1576" t="s">
        <v>14</v>
      </c>
      <c r="N13" s="1577"/>
      <c r="O13" s="1576" t="s">
        <v>14</v>
      </c>
      <c r="P13" s="1577"/>
    </row>
    <row r="14" spans="1:16" ht="23.85" customHeight="1" x14ac:dyDescent="0.25">
      <c r="A14" s="1694" t="s">
        <v>35</v>
      </c>
      <c r="B14" s="1694"/>
      <c r="C14" s="1694"/>
      <c r="D14" s="1694"/>
      <c r="E14" s="10" t="s">
        <v>119</v>
      </c>
      <c r="F14" s="9"/>
      <c r="G14" s="1581">
        <f>G17+G18+G20</f>
        <v>60427.600000000006</v>
      </c>
      <c r="H14" s="1582"/>
      <c r="I14" s="12">
        <f>I15+I16+I17+I18+I19+I20+I21+I22</f>
        <v>1333.6999999999998</v>
      </c>
      <c r="J14" s="12">
        <f>J15+J16+J17+J18+J19+J20+J21+J22</f>
        <v>3630.1</v>
      </c>
      <c r="K14" s="1581">
        <f>K15+K16+K17+K18+K19+K20+K21+K22</f>
        <v>592352.5</v>
      </c>
      <c r="L14" s="2004"/>
      <c r="M14" s="1581">
        <f>M15+M16+M17+M18+M19+M20+M21+M22</f>
        <v>1218720.5</v>
      </c>
      <c r="N14" s="2004"/>
      <c r="O14" s="1581">
        <f>O15+O16+O17+O18+O19+O20+O21+O22</f>
        <v>519508.9</v>
      </c>
      <c r="P14" s="2004"/>
    </row>
    <row r="15" spans="1:16" ht="23.85" customHeight="1" x14ac:dyDescent="0.25">
      <c r="A15" s="1951" t="s">
        <v>414</v>
      </c>
      <c r="B15" s="1951"/>
      <c r="C15" s="1951"/>
      <c r="D15" s="1951"/>
      <c r="E15" s="10"/>
      <c r="F15" s="9">
        <v>21</v>
      </c>
      <c r="G15" s="1702"/>
      <c r="H15" s="1577"/>
      <c r="I15" s="31">
        <f>I112</f>
        <v>1119.7</v>
      </c>
      <c r="J15" s="31">
        <f>J112</f>
        <v>1728.1</v>
      </c>
      <c r="K15" s="1718">
        <f>K112</f>
        <v>1728.1</v>
      </c>
      <c r="L15" s="1718"/>
      <c r="M15" s="1718">
        <f>M112</f>
        <v>1728.1</v>
      </c>
      <c r="N15" s="1718"/>
      <c r="O15" s="1718">
        <f>O112</f>
        <v>1728.1</v>
      </c>
      <c r="P15" s="1718"/>
    </row>
    <row r="16" spans="1:16" ht="23.85" customHeight="1" x14ac:dyDescent="0.25">
      <c r="A16" s="1951" t="s">
        <v>88</v>
      </c>
      <c r="B16" s="1951"/>
      <c r="C16" s="1951"/>
      <c r="D16" s="1951"/>
      <c r="E16" s="10"/>
      <c r="F16" s="9">
        <v>22</v>
      </c>
      <c r="G16" s="1702"/>
      <c r="H16" s="1577"/>
      <c r="I16" s="31">
        <f>I115</f>
        <v>119.50000000000001</v>
      </c>
      <c r="J16" s="31">
        <f>J115</f>
        <v>452.2</v>
      </c>
      <c r="K16" s="1718">
        <f>K115</f>
        <v>565</v>
      </c>
      <c r="L16" s="1718"/>
      <c r="M16" s="1718">
        <f>M115</f>
        <v>565</v>
      </c>
      <c r="N16" s="1718"/>
      <c r="O16" s="1718">
        <f>O115</f>
        <v>565</v>
      </c>
      <c r="P16" s="1718"/>
    </row>
    <row r="17" spans="1:16" ht="23.85" customHeight="1" x14ac:dyDescent="0.25">
      <c r="A17" s="1951" t="s">
        <v>141</v>
      </c>
      <c r="B17" s="1951"/>
      <c r="C17" s="1951"/>
      <c r="D17" s="1951"/>
      <c r="E17" s="10"/>
      <c r="F17" s="9">
        <v>25</v>
      </c>
      <c r="G17" s="1702">
        <f>G106+G107</f>
        <v>27.8</v>
      </c>
      <c r="H17" s="1577"/>
      <c r="I17" s="31">
        <f>I106+I107</f>
        <v>19.2</v>
      </c>
      <c r="J17" s="31">
        <f>J106+J107</f>
        <v>60</v>
      </c>
      <c r="K17" s="1718">
        <f>K106+K107</f>
        <v>330060</v>
      </c>
      <c r="L17" s="1718"/>
      <c r="M17" s="1718">
        <f>M106+M107</f>
        <v>450060</v>
      </c>
      <c r="N17" s="1718"/>
      <c r="O17" s="1718">
        <f>O106+O107</f>
        <v>250060</v>
      </c>
      <c r="P17" s="1718"/>
    </row>
    <row r="18" spans="1:16" ht="23.85" customHeight="1" x14ac:dyDescent="0.25">
      <c r="A18" s="1951" t="s">
        <v>101</v>
      </c>
      <c r="B18" s="1951"/>
      <c r="C18" s="1951"/>
      <c r="D18" s="1951"/>
      <c r="E18" s="10"/>
      <c r="F18" s="9">
        <v>26</v>
      </c>
      <c r="G18" s="1702">
        <f>G108</f>
        <v>60000</v>
      </c>
      <c r="H18" s="1577"/>
      <c r="I18" s="31">
        <f>I108</f>
        <v>0</v>
      </c>
      <c r="J18" s="31">
        <f>J108</f>
        <v>0</v>
      </c>
      <c r="K18" s="1718">
        <f>K108</f>
        <v>0</v>
      </c>
      <c r="L18" s="1718"/>
      <c r="M18" s="1718">
        <f>M108</f>
        <v>0</v>
      </c>
      <c r="N18" s="1718"/>
      <c r="O18" s="1718">
        <f>O108</f>
        <v>0</v>
      </c>
      <c r="P18" s="1718"/>
    </row>
    <row r="19" spans="1:16" ht="23.85" customHeight="1" x14ac:dyDescent="0.25">
      <c r="A19" s="1951" t="s">
        <v>470</v>
      </c>
      <c r="B19" s="1951"/>
      <c r="C19" s="1951"/>
      <c r="D19" s="1951"/>
      <c r="E19" s="10"/>
      <c r="F19" s="9">
        <v>27</v>
      </c>
      <c r="G19" s="1702"/>
      <c r="H19" s="1577"/>
      <c r="I19" s="31">
        <f>I126</f>
        <v>2.1</v>
      </c>
      <c r="J19" s="31">
        <f>J126</f>
        <v>22.4</v>
      </c>
      <c r="K19" s="1718">
        <f>K126</f>
        <v>25</v>
      </c>
      <c r="L19" s="1718"/>
      <c r="M19" s="1718">
        <f>M126</f>
        <v>25</v>
      </c>
      <c r="N19" s="1718"/>
      <c r="O19" s="1718">
        <f>O126</f>
        <v>25</v>
      </c>
      <c r="P19" s="1718"/>
    </row>
    <row r="20" spans="1:16" ht="23.85" customHeight="1" x14ac:dyDescent="0.25">
      <c r="A20" s="1951" t="s">
        <v>71</v>
      </c>
      <c r="B20" s="1951"/>
      <c r="C20" s="1951"/>
      <c r="D20" s="1951"/>
      <c r="E20" s="9"/>
      <c r="F20" s="9">
        <v>28</v>
      </c>
      <c r="G20" s="1702">
        <f>G101+G103</f>
        <v>399.8</v>
      </c>
      <c r="H20" s="1577"/>
      <c r="I20" s="13">
        <f>I101+I103</f>
        <v>0</v>
      </c>
      <c r="J20" s="13">
        <f>J101+J103</f>
        <v>1092</v>
      </c>
      <c r="K20" s="1702">
        <f>K101+K103</f>
        <v>259814.39999999999</v>
      </c>
      <c r="L20" s="1976"/>
      <c r="M20" s="1702">
        <f>M101+M103</f>
        <v>266182.40000000002</v>
      </c>
      <c r="N20" s="1976"/>
      <c r="O20" s="1702">
        <f>O101+O103</f>
        <v>66970.8</v>
      </c>
      <c r="P20" s="1976"/>
    </row>
    <row r="21" spans="1:16" ht="23.85" customHeight="1" x14ac:dyDescent="0.25">
      <c r="A21" s="1951" t="s">
        <v>72</v>
      </c>
      <c r="B21" s="1951"/>
      <c r="C21" s="1951"/>
      <c r="D21" s="1951"/>
      <c r="E21" s="9"/>
      <c r="F21" s="9">
        <v>31</v>
      </c>
      <c r="G21" s="1702"/>
      <c r="H21" s="1577"/>
      <c r="I21" s="13">
        <f>I109+I128</f>
        <v>60.599999999999994</v>
      </c>
      <c r="J21" s="13">
        <f>J109+J128</f>
        <v>241.4</v>
      </c>
      <c r="K21" s="1702">
        <f>K109+K128</f>
        <v>110</v>
      </c>
      <c r="L21" s="1976"/>
      <c r="M21" s="1702">
        <f t="shared" ref="M21" si="0">M109+M128</f>
        <v>500110</v>
      </c>
      <c r="N21" s="1976"/>
      <c r="O21" s="1702">
        <f t="shared" ref="O21" si="1">O109+O128</f>
        <v>200110</v>
      </c>
      <c r="P21" s="1976"/>
    </row>
    <row r="22" spans="1:16" ht="23.85" customHeight="1" x14ac:dyDescent="0.25">
      <c r="A22" s="1637" t="s">
        <v>73</v>
      </c>
      <c r="B22" s="1637"/>
      <c r="C22" s="1637"/>
      <c r="D22" s="1637"/>
      <c r="E22" s="9"/>
      <c r="F22" s="9">
        <v>33</v>
      </c>
      <c r="G22" s="1627"/>
      <c r="H22" s="1627"/>
      <c r="I22" s="590">
        <f>I133</f>
        <v>12.6</v>
      </c>
      <c r="J22" s="590">
        <f>J133</f>
        <v>34</v>
      </c>
      <c r="K22" s="1702">
        <f>K133</f>
        <v>50</v>
      </c>
      <c r="L22" s="1976"/>
      <c r="M22" s="1702">
        <f>M133</f>
        <v>50</v>
      </c>
      <c r="N22" s="1976"/>
      <c r="O22" s="1702">
        <f>O133</f>
        <v>50</v>
      </c>
      <c r="P22" s="1976"/>
    </row>
    <row r="23" spans="1:16" ht="14.85" customHeight="1" x14ac:dyDescent="0.25">
      <c r="O23" s="6" t="s">
        <v>645</v>
      </c>
    </row>
    <row r="24" spans="1:16" ht="22.9" customHeight="1" x14ac:dyDescent="0.25">
      <c r="A24" s="1621" t="s">
        <v>1</v>
      </c>
      <c r="B24" s="1623"/>
      <c r="C24" s="1629" t="s">
        <v>0</v>
      </c>
      <c r="D24" s="1629"/>
      <c r="E24" s="1629"/>
      <c r="F24" s="1629"/>
      <c r="G24" s="2074">
        <v>2023</v>
      </c>
      <c r="H24" s="2074"/>
      <c r="I24" s="11">
        <v>2024</v>
      </c>
      <c r="J24" s="11">
        <v>2025</v>
      </c>
      <c r="K24" s="2074">
        <v>2026</v>
      </c>
      <c r="L24" s="2074"/>
      <c r="M24" s="2074">
        <v>2027</v>
      </c>
      <c r="N24" s="2074"/>
      <c r="O24" s="2074">
        <v>2028</v>
      </c>
      <c r="P24" s="2074"/>
    </row>
    <row r="25" spans="1:16" ht="35.65" customHeight="1" x14ac:dyDescent="0.25">
      <c r="A25" s="1624"/>
      <c r="B25" s="1626"/>
      <c r="C25" s="9" t="s">
        <v>59</v>
      </c>
      <c r="D25" s="9" t="s">
        <v>60</v>
      </c>
      <c r="E25" s="9" t="s">
        <v>33</v>
      </c>
      <c r="F25" s="4" t="s">
        <v>34</v>
      </c>
      <c r="G25" s="1576" t="s">
        <v>11</v>
      </c>
      <c r="H25" s="1577"/>
      <c r="I25" s="9" t="s">
        <v>11</v>
      </c>
      <c r="J25" s="9" t="s">
        <v>12</v>
      </c>
      <c r="K25" s="1576" t="s">
        <v>13</v>
      </c>
      <c r="L25" s="1577"/>
      <c r="M25" s="1576" t="s">
        <v>14</v>
      </c>
      <c r="N25" s="1577"/>
      <c r="O25" s="1576" t="s">
        <v>14</v>
      </c>
      <c r="P25" s="1577"/>
    </row>
    <row r="26" spans="1:16" ht="34.5" customHeight="1" x14ac:dyDescent="0.25">
      <c r="A26" s="1720" t="s">
        <v>61</v>
      </c>
      <c r="B26" s="1721"/>
      <c r="C26" s="14"/>
      <c r="D26" s="14"/>
      <c r="E26" s="14"/>
      <c r="F26" s="14"/>
      <c r="G26" s="1714">
        <f>G29+G35</f>
        <v>60427.600000000006</v>
      </c>
      <c r="H26" s="1714"/>
      <c r="I26" s="15">
        <f>I29+I35</f>
        <v>1333.6999999999998</v>
      </c>
      <c r="J26" s="15">
        <f>J29+J35</f>
        <v>3630.1</v>
      </c>
      <c r="K26" s="1617">
        <f>K29+K35</f>
        <v>592352.5</v>
      </c>
      <c r="L26" s="2072"/>
      <c r="M26" s="1617">
        <f>M29+M35</f>
        <v>1218720.5</v>
      </c>
      <c r="N26" s="2072"/>
      <c r="O26" s="1617">
        <f>O29+O35</f>
        <v>519508.9</v>
      </c>
      <c r="P26" s="2072"/>
    </row>
    <row r="27" spans="1:16" ht="32.85" customHeight="1" x14ac:dyDescent="0.25">
      <c r="A27" s="1599" t="s">
        <v>127</v>
      </c>
      <c r="B27" s="1601"/>
      <c r="C27" s="16">
        <v>2</v>
      </c>
      <c r="D27" s="14"/>
      <c r="E27" s="14"/>
      <c r="F27" s="14"/>
      <c r="G27" s="1718"/>
      <c r="H27" s="1718"/>
      <c r="I27" s="18"/>
      <c r="J27" s="14"/>
      <c r="K27" s="1629"/>
      <c r="L27" s="1629"/>
      <c r="M27" s="1629"/>
      <c r="N27" s="1629"/>
      <c r="O27" s="1629"/>
      <c r="P27" s="1629"/>
    </row>
    <row r="28" spans="1:16" ht="18.75" customHeight="1" x14ac:dyDescent="0.25">
      <c r="A28" s="1629"/>
      <c r="B28" s="1629"/>
      <c r="C28" s="14"/>
      <c r="D28" s="14"/>
      <c r="E28" s="14"/>
      <c r="F28" s="14"/>
      <c r="G28" s="1718"/>
      <c r="H28" s="1718"/>
      <c r="I28" s="18"/>
      <c r="J28" s="14"/>
      <c r="K28" s="1629"/>
      <c r="L28" s="1629"/>
      <c r="M28" s="1629"/>
      <c r="N28" s="1629"/>
      <c r="O28" s="1629"/>
      <c r="P28" s="1629"/>
    </row>
    <row r="29" spans="1:16" ht="32.85" customHeight="1" x14ac:dyDescent="0.25">
      <c r="A29" s="1599" t="s">
        <v>646</v>
      </c>
      <c r="B29" s="1601"/>
      <c r="C29" s="16">
        <v>2</v>
      </c>
      <c r="D29" s="14">
        <v>2</v>
      </c>
      <c r="E29" s="14">
        <v>4</v>
      </c>
      <c r="F29" s="14"/>
      <c r="G29" s="1714">
        <f>G30+G31+G32</f>
        <v>399.80000000000291</v>
      </c>
      <c r="H29" s="1714"/>
      <c r="I29" s="15">
        <f>I30+I31+I32</f>
        <v>0</v>
      </c>
      <c r="J29" s="15">
        <f>J30+J31+J32</f>
        <v>1092</v>
      </c>
      <c r="K29" s="1617">
        <f>K30+K31+K32</f>
        <v>259814.40000000002</v>
      </c>
      <c r="L29" s="2072"/>
      <c r="M29" s="1617">
        <f>M30+M31+M32</f>
        <v>266182.40000000002</v>
      </c>
      <c r="N29" s="2072"/>
      <c r="O29" s="1617">
        <f>O30+O31+O32</f>
        <v>66970.800000000017</v>
      </c>
      <c r="P29" s="2072"/>
    </row>
    <row r="30" spans="1:16" ht="69" customHeight="1" x14ac:dyDescent="0.25">
      <c r="A30" s="2066" t="s">
        <v>143</v>
      </c>
      <c r="B30" s="2067"/>
      <c r="C30" s="16"/>
      <c r="D30" s="14"/>
      <c r="E30" s="14"/>
      <c r="F30" s="14">
        <v>13</v>
      </c>
      <c r="G30" s="1704">
        <f>K56</f>
        <v>399.8</v>
      </c>
      <c r="H30" s="1630"/>
      <c r="I30" s="18">
        <f t="shared" ref="I30:K32" si="2">L56</f>
        <v>0</v>
      </c>
      <c r="J30" s="18">
        <f t="shared" si="2"/>
        <v>1092</v>
      </c>
      <c r="K30" s="1704">
        <f t="shared" si="2"/>
        <v>259814.39999999999</v>
      </c>
      <c r="L30" s="2073"/>
      <c r="M30" s="1704">
        <f>O56</f>
        <v>266182.40000000002</v>
      </c>
      <c r="N30" s="2073"/>
      <c r="O30" s="1704">
        <f>P56</f>
        <v>66970.8</v>
      </c>
      <c r="P30" s="2073"/>
    </row>
    <row r="31" spans="1:16" ht="58.9" customHeight="1" x14ac:dyDescent="0.25">
      <c r="A31" s="1699" t="s">
        <v>129</v>
      </c>
      <c r="B31" s="1700"/>
      <c r="C31" s="14"/>
      <c r="D31" s="14"/>
      <c r="E31" s="14"/>
      <c r="F31" s="14">
        <v>59</v>
      </c>
      <c r="G31" s="1704">
        <f>K57</f>
        <v>76717.2</v>
      </c>
      <c r="H31" s="1630"/>
      <c r="I31" s="18">
        <f t="shared" si="2"/>
        <v>153319.20000000001</v>
      </c>
      <c r="J31" s="18">
        <f t="shared" si="2"/>
        <v>121508.3</v>
      </c>
      <c r="K31" s="1704">
        <f t="shared" si="2"/>
        <v>662514.80000000005</v>
      </c>
      <c r="L31" s="1630"/>
      <c r="M31" s="1704">
        <f>O57</f>
        <v>671875.2</v>
      </c>
      <c r="N31" s="1630"/>
      <c r="O31" s="1704">
        <f>P57</f>
        <v>189211.40000000002</v>
      </c>
      <c r="P31" s="1630"/>
    </row>
    <row r="32" spans="1:16" ht="44.65" customHeight="1" x14ac:dyDescent="0.25">
      <c r="A32" s="1687" t="s">
        <v>647</v>
      </c>
      <c r="B32" s="1688"/>
      <c r="C32" s="14"/>
      <c r="D32" s="14"/>
      <c r="E32" s="14"/>
      <c r="F32" s="14">
        <v>47</v>
      </c>
      <c r="G32" s="1628">
        <f>K58</f>
        <v>-76717.2</v>
      </c>
      <c r="H32" s="1630"/>
      <c r="I32" s="17">
        <f t="shared" si="2"/>
        <v>-153319.20000000001</v>
      </c>
      <c r="J32" s="17">
        <f t="shared" si="2"/>
        <v>-121508.3</v>
      </c>
      <c r="K32" s="1628">
        <f t="shared" si="2"/>
        <v>-662514.80000000005</v>
      </c>
      <c r="L32" s="1630"/>
      <c r="M32" s="1628">
        <f>O58</f>
        <v>-671875.2</v>
      </c>
      <c r="N32" s="1630"/>
      <c r="O32" s="1628">
        <f>P58</f>
        <v>-189211.4</v>
      </c>
      <c r="P32" s="1630"/>
    </row>
    <row r="33" spans="1:16" ht="19.899999999999999" customHeight="1" x14ac:dyDescent="0.25">
      <c r="A33" s="1599" t="s">
        <v>648</v>
      </c>
      <c r="B33" s="1601"/>
      <c r="C33" s="14"/>
      <c r="D33" s="14"/>
      <c r="E33" s="14"/>
      <c r="F33" s="14">
        <v>91</v>
      </c>
      <c r="G33" s="1576"/>
      <c r="H33" s="1577"/>
      <c r="I33" s="9"/>
      <c r="J33" s="14"/>
      <c r="K33" s="1628"/>
      <c r="L33" s="1630"/>
      <c r="M33" s="1628"/>
      <c r="N33" s="1630"/>
      <c r="O33" s="1628"/>
      <c r="P33" s="1630"/>
    </row>
    <row r="34" spans="1:16" ht="17.100000000000001" customHeight="1" x14ac:dyDescent="0.25">
      <c r="A34" s="2062" t="s">
        <v>649</v>
      </c>
      <c r="B34" s="1709"/>
      <c r="C34" s="14"/>
      <c r="D34" s="14"/>
      <c r="E34" s="14"/>
      <c r="F34" s="14">
        <v>93</v>
      </c>
      <c r="G34" s="1576"/>
      <c r="H34" s="1577"/>
      <c r="I34" s="9"/>
      <c r="J34" s="14"/>
      <c r="K34" s="1628"/>
      <c r="L34" s="1630"/>
      <c r="M34" s="1628"/>
      <c r="N34" s="1630"/>
      <c r="O34" s="1628"/>
      <c r="P34" s="1630"/>
    </row>
    <row r="35" spans="1:16" ht="35.65" customHeight="1" x14ac:dyDescent="0.25">
      <c r="A35" s="1599" t="s">
        <v>64</v>
      </c>
      <c r="B35" s="1601"/>
      <c r="C35" s="16">
        <v>1</v>
      </c>
      <c r="D35" s="14"/>
      <c r="E35" s="14">
        <v>4</v>
      </c>
      <c r="F35" s="14">
        <v>10</v>
      </c>
      <c r="G35" s="2070">
        <f>G14-G29</f>
        <v>60027.8</v>
      </c>
      <c r="H35" s="2071"/>
      <c r="I35" s="15">
        <f>I14-I29</f>
        <v>1333.6999999999998</v>
      </c>
      <c r="J35" s="15">
        <f>J14-J29</f>
        <v>2538.1</v>
      </c>
      <c r="K35" s="1617">
        <f>K14-K29</f>
        <v>332538.09999999998</v>
      </c>
      <c r="L35" s="2072"/>
      <c r="M35" s="1617">
        <f>M14-M29</f>
        <v>952538.1</v>
      </c>
      <c r="N35" s="2072"/>
      <c r="O35" s="1617">
        <f>O14-O29</f>
        <v>452538.1</v>
      </c>
      <c r="P35" s="2072"/>
    </row>
    <row r="36" spans="1:16" ht="20.85" customHeight="1" x14ac:dyDescent="0.25">
      <c r="A36" s="1628"/>
      <c r="B36" s="1630"/>
      <c r="C36" s="14"/>
      <c r="D36" s="14"/>
      <c r="E36" s="14"/>
      <c r="F36" s="14"/>
      <c r="G36" s="1576"/>
      <c r="H36" s="1577"/>
      <c r="I36" s="9"/>
      <c r="J36" s="14"/>
      <c r="K36" s="1628"/>
      <c r="L36" s="1630"/>
      <c r="M36" s="1628"/>
      <c r="N36" s="1630"/>
      <c r="O36" s="1628"/>
      <c r="P36" s="1630"/>
    </row>
    <row r="37" spans="1:16" ht="14.85" customHeight="1" x14ac:dyDescent="0.25"/>
    <row r="38" spans="1:16" ht="21.4" customHeight="1" x14ac:dyDescent="0.25">
      <c r="A38" s="1707" t="s">
        <v>58</v>
      </c>
      <c r="B38" s="1708"/>
      <c r="C38" s="1708"/>
      <c r="D38" s="1708"/>
      <c r="E38" s="1708"/>
      <c r="F38" s="1708"/>
      <c r="G38" s="1708"/>
      <c r="H38" s="1708"/>
      <c r="I38" s="1708"/>
      <c r="J38" s="1708"/>
      <c r="K38" s="1708"/>
      <c r="L38" s="1708"/>
      <c r="M38" s="1708"/>
      <c r="N38" s="1708"/>
      <c r="O38" s="1708"/>
      <c r="P38" s="1709"/>
    </row>
    <row r="39" spans="1:16" ht="25.15" customHeight="1" x14ac:dyDescent="0.25">
      <c r="A39" s="1627" t="s">
        <v>1</v>
      </c>
      <c r="B39" s="1627"/>
      <c r="C39" s="1627"/>
      <c r="D39" s="1627" t="s">
        <v>0</v>
      </c>
      <c r="E39" s="1627"/>
      <c r="F39" s="1627"/>
      <c r="G39" s="1627" t="s">
        <v>356</v>
      </c>
      <c r="H39" s="1627"/>
      <c r="I39" s="1627"/>
      <c r="J39" s="1627"/>
      <c r="K39" s="1627" t="s">
        <v>67</v>
      </c>
      <c r="L39" s="1627"/>
      <c r="M39" s="1627"/>
      <c r="N39" s="1627" t="s">
        <v>357</v>
      </c>
      <c r="O39" s="1627"/>
      <c r="P39" s="1627"/>
    </row>
    <row r="40" spans="1:16" ht="64.150000000000006" customHeight="1" x14ac:dyDescent="0.25">
      <c r="A40" s="1627"/>
      <c r="B40" s="1627"/>
      <c r="C40" s="1627"/>
      <c r="D40" s="9" t="s">
        <v>33</v>
      </c>
      <c r="E40" s="1710" t="s">
        <v>51</v>
      </c>
      <c r="F40" s="1710"/>
      <c r="G40" s="1711" t="s">
        <v>48</v>
      </c>
      <c r="H40" s="1711"/>
      <c r="I40" s="19" t="s">
        <v>49</v>
      </c>
      <c r="J40" s="19" t="s">
        <v>50</v>
      </c>
      <c r="K40" s="19" t="s">
        <v>48</v>
      </c>
      <c r="L40" s="19" t="s">
        <v>49</v>
      </c>
      <c r="M40" s="19" t="s">
        <v>50</v>
      </c>
      <c r="N40" s="19" t="s">
        <v>48</v>
      </c>
      <c r="O40" s="19" t="s">
        <v>49</v>
      </c>
      <c r="P40" s="19" t="s">
        <v>50</v>
      </c>
    </row>
    <row r="41" spans="1:16" ht="20.85" customHeight="1" x14ac:dyDescent="0.25">
      <c r="A41" s="1648" t="s">
        <v>9</v>
      </c>
      <c r="B41" s="1648"/>
      <c r="C41" s="1648"/>
      <c r="D41" s="9"/>
      <c r="E41" s="1627">
        <v>3</v>
      </c>
      <c r="F41" s="1627"/>
      <c r="G41" s="1689">
        <f>G42</f>
        <v>592352.5</v>
      </c>
      <c r="H41" s="1690"/>
      <c r="I41" s="592"/>
      <c r="J41" s="592"/>
      <c r="K41" s="12">
        <f>K42</f>
        <v>1218720.5</v>
      </c>
      <c r="L41" s="591"/>
      <c r="M41" s="592"/>
      <c r="N41" s="12">
        <f>N42</f>
        <v>519508.9</v>
      </c>
      <c r="O41" s="592"/>
      <c r="P41" s="591"/>
    </row>
    <row r="42" spans="1:16" s="22" customFormat="1" ht="20.85" customHeight="1" x14ac:dyDescent="0.25">
      <c r="A42" s="1691" t="s">
        <v>52</v>
      </c>
      <c r="B42" s="1691"/>
      <c r="C42" s="1691"/>
      <c r="D42" s="20" t="s">
        <v>56</v>
      </c>
      <c r="E42" s="1692"/>
      <c r="F42" s="1692"/>
      <c r="G42" s="1693">
        <f>G46</f>
        <v>592352.5</v>
      </c>
      <c r="H42" s="1692"/>
      <c r="I42" s="20"/>
      <c r="J42" s="228"/>
      <c r="K42" s="21">
        <f>K46</f>
        <v>1218720.5</v>
      </c>
      <c r="L42" s="20"/>
      <c r="M42" s="20"/>
      <c r="N42" s="21">
        <f>N46</f>
        <v>519508.9</v>
      </c>
      <c r="O42" s="20"/>
      <c r="P42" s="20"/>
    </row>
    <row r="43" spans="1:16" s="22" customFormat="1" ht="20.85" customHeight="1" x14ac:dyDescent="0.25">
      <c r="A43" s="1685" t="s">
        <v>53</v>
      </c>
      <c r="B43" s="1695"/>
      <c r="C43" s="1686"/>
      <c r="D43" s="20" t="s">
        <v>57</v>
      </c>
      <c r="E43" s="1696"/>
      <c r="F43" s="1697"/>
      <c r="G43" s="1696"/>
      <c r="H43" s="1697"/>
      <c r="I43" s="20"/>
      <c r="J43" s="20"/>
      <c r="K43" s="20"/>
      <c r="L43" s="20"/>
      <c r="M43" s="20"/>
      <c r="N43" s="21"/>
      <c r="O43" s="20"/>
      <c r="P43" s="20"/>
    </row>
    <row r="44" spans="1:16" s="22" customFormat="1" ht="20.85" customHeight="1" x14ac:dyDescent="0.25">
      <c r="A44" s="1696"/>
      <c r="B44" s="1701"/>
      <c r="C44" s="1697"/>
      <c r="D44" s="20"/>
      <c r="E44" s="1696"/>
      <c r="F44" s="1697"/>
      <c r="G44" s="1696"/>
      <c r="H44" s="1697"/>
      <c r="I44" s="20"/>
      <c r="J44" s="20"/>
      <c r="K44" s="20"/>
      <c r="L44" s="20"/>
      <c r="M44" s="20"/>
      <c r="N44" s="21"/>
      <c r="O44" s="20"/>
      <c r="P44" s="20"/>
    </row>
    <row r="45" spans="1:16" ht="20.85" customHeight="1" x14ac:dyDescent="0.25">
      <c r="A45" s="1648"/>
      <c r="B45" s="1648"/>
      <c r="C45" s="1648"/>
      <c r="D45" s="9"/>
      <c r="E45" s="1627"/>
      <c r="F45" s="1627"/>
      <c r="G45" s="1627"/>
      <c r="H45" s="1627"/>
      <c r="I45" s="9"/>
      <c r="J45" s="9"/>
      <c r="K45" s="9"/>
      <c r="L45" s="9"/>
      <c r="M45" s="9"/>
      <c r="N45" s="13"/>
      <c r="O45" s="9"/>
      <c r="P45" s="9"/>
    </row>
    <row r="46" spans="1:16" ht="20.85" customHeight="1" x14ac:dyDescent="0.25">
      <c r="A46" s="1648" t="s">
        <v>9</v>
      </c>
      <c r="B46" s="1648"/>
      <c r="C46" s="1648"/>
      <c r="D46" s="9"/>
      <c r="E46" s="1627"/>
      <c r="F46" s="1627"/>
      <c r="G46" s="1689">
        <f>G47+G48</f>
        <v>592352.5</v>
      </c>
      <c r="H46" s="1690"/>
      <c r="I46" s="592"/>
      <c r="J46" s="591"/>
      <c r="K46" s="225">
        <f>K47+K48</f>
        <v>1218720.5</v>
      </c>
      <c r="L46" s="225">
        <f>L47+L48</f>
        <v>0</v>
      </c>
      <c r="M46" s="225">
        <f>M47+M48</f>
        <v>0</v>
      </c>
      <c r="N46" s="225">
        <f>N47+N48</f>
        <v>519508.9</v>
      </c>
      <c r="O46" s="592"/>
      <c r="P46" s="591"/>
    </row>
    <row r="47" spans="1:16" s="22" customFormat="1" ht="20.85" customHeight="1" x14ac:dyDescent="0.25">
      <c r="A47" s="1691" t="s">
        <v>54</v>
      </c>
      <c r="B47" s="1691"/>
      <c r="C47" s="1691"/>
      <c r="D47" s="593" t="s">
        <v>119</v>
      </c>
      <c r="E47" s="1692">
        <v>2</v>
      </c>
      <c r="F47" s="1692"/>
      <c r="G47" s="1693">
        <f>K29</f>
        <v>259814.40000000002</v>
      </c>
      <c r="H47" s="1692"/>
      <c r="I47" s="20"/>
      <c r="J47" s="20"/>
      <c r="K47" s="21">
        <f>M29</f>
        <v>266182.40000000002</v>
      </c>
      <c r="L47" s="20"/>
      <c r="M47" s="20"/>
      <c r="N47" s="21">
        <f>O29</f>
        <v>66970.800000000017</v>
      </c>
      <c r="O47" s="20"/>
      <c r="P47" s="20"/>
    </row>
    <row r="48" spans="1:16" s="22" customFormat="1" ht="20.85" customHeight="1" x14ac:dyDescent="0.25">
      <c r="A48" s="1691" t="s">
        <v>55</v>
      </c>
      <c r="B48" s="1691"/>
      <c r="C48" s="1691"/>
      <c r="D48" s="593" t="s">
        <v>119</v>
      </c>
      <c r="E48" s="1692">
        <v>1</v>
      </c>
      <c r="F48" s="1692"/>
      <c r="G48" s="1693">
        <f>K35</f>
        <v>332538.09999999998</v>
      </c>
      <c r="H48" s="1693"/>
      <c r="I48" s="21"/>
      <c r="J48" s="21"/>
      <c r="K48" s="21">
        <f>M35</f>
        <v>952538.1</v>
      </c>
      <c r="L48" s="21"/>
      <c r="M48" s="21"/>
      <c r="N48" s="21">
        <f>O35</f>
        <v>452538.1</v>
      </c>
      <c r="O48" s="20"/>
      <c r="P48" s="20"/>
    </row>
    <row r="49" spans="1:16" ht="20.85" customHeight="1" x14ac:dyDescent="0.25">
      <c r="A49" s="1648"/>
      <c r="B49" s="1648"/>
      <c r="C49" s="1648"/>
      <c r="D49" s="14"/>
      <c r="E49" s="1627"/>
      <c r="F49" s="1627"/>
      <c r="G49" s="1627"/>
      <c r="H49" s="1627"/>
      <c r="I49" s="9"/>
      <c r="J49" s="9"/>
      <c r="K49" s="9"/>
      <c r="L49" s="9"/>
      <c r="M49" s="9"/>
      <c r="N49" s="9"/>
      <c r="O49" s="9"/>
      <c r="P49" s="9"/>
    </row>
    <row r="50" spans="1:16" ht="19.149999999999999" customHeight="1" x14ac:dyDescent="0.25"/>
    <row r="51" spans="1:16" x14ac:dyDescent="0.25">
      <c r="A51" s="1694" t="s">
        <v>2</v>
      </c>
      <c r="B51" s="1694"/>
      <c r="C51" s="1694"/>
      <c r="D51" s="1694"/>
      <c r="E51" s="1694"/>
      <c r="F51" s="1694"/>
      <c r="G51" s="1694"/>
      <c r="H51" s="1694"/>
      <c r="I51" s="1694"/>
      <c r="J51" s="1694"/>
      <c r="K51" s="1694"/>
      <c r="L51" s="1694"/>
      <c r="M51" s="1694"/>
      <c r="N51" s="1694"/>
      <c r="O51" s="1694"/>
      <c r="P51" s="1694"/>
    </row>
    <row r="52" spans="1:16" x14ac:dyDescent="0.25">
      <c r="A52" s="1627" t="s">
        <v>1</v>
      </c>
      <c r="B52" s="1627"/>
      <c r="C52" s="1627" t="s">
        <v>0</v>
      </c>
      <c r="D52" s="1627"/>
      <c r="E52" s="1627"/>
      <c r="F52" s="1627"/>
      <c r="G52" s="1627"/>
      <c r="H52" s="1627"/>
      <c r="I52" s="1621" t="s">
        <v>10</v>
      </c>
      <c r="J52" s="1623"/>
      <c r="K52" s="9">
        <v>2023</v>
      </c>
      <c r="L52" s="9">
        <v>2024</v>
      </c>
      <c r="M52" s="9">
        <v>2025</v>
      </c>
      <c r="N52" s="9">
        <v>2026</v>
      </c>
      <c r="O52" s="9">
        <v>2027</v>
      </c>
      <c r="P52" s="9">
        <v>2028</v>
      </c>
    </row>
    <row r="53" spans="1:16" ht="51.6" customHeight="1" x14ac:dyDescent="0.25">
      <c r="A53" s="1627"/>
      <c r="B53" s="1627"/>
      <c r="C53" s="4" t="s">
        <v>3</v>
      </c>
      <c r="D53" s="4" t="s">
        <v>4</v>
      </c>
      <c r="E53" s="4" t="s">
        <v>5</v>
      </c>
      <c r="F53" s="4" t="s">
        <v>6</v>
      </c>
      <c r="G53" s="4" t="s">
        <v>7</v>
      </c>
      <c r="H53" s="4" t="s">
        <v>8</v>
      </c>
      <c r="I53" s="1624"/>
      <c r="J53" s="1626"/>
      <c r="K53" s="19" t="s">
        <v>11</v>
      </c>
      <c r="L53" s="19" t="s">
        <v>11</v>
      </c>
      <c r="M53" s="19" t="s">
        <v>12</v>
      </c>
      <c r="N53" s="19" t="s">
        <v>13</v>
      </c>
      <c r="O53" s="19" t="s">
        <v>14</v>
      </c>
      <c r="P53" s="19" t="s">
        <v>14</v>
      </c>
    </row>
    <row r="54" spans="1:16" x14ac:dyDescent="0.25">
      <c r="A54" s="1578" t="s">
        <v>9</v>
      </c>
      <c r="B54" s="1580"/>
      <c r="C54" s="23"/>
      <c r="D54" s="23"/>
      <c r="E54" s="23"/>
      <c r="F54" s="23"/>
      <c r="G54" s="23"/>
      <c r="H54" s="23"/>
      <c r="I54" s="1671"/>
      <c r="J54" s="1672"/>
      <c r="K54" s="12">
        <f t="shared" ref="K54:P54" si="3">K59+K65</f>
        <v>399.80000000000291</v>
      </c>
      <c r="L54" s="12">
        <f t="shared" si="3"/>
        <v>0</v>
      </c>
      <c r="M54" s="12">
        <f t="shared" si="3"/>
        <v>1092</v>
      </c>
      <c r="N54" s="12">
        <f t="shared" si="3"/>
        <v>259814.39999999991</v>
      </c>
      <c r="O54" s="12">
        <f t="shared" si="3"/>
        <v>266182.40000000014</v>
      </c>
      <c r="P54" s="12">
        <f t="shared" si="3"/>
        <v>66970.800000000017</v>
      </c>
    </row>
    <row r="55" spans="1:16" x14ac:dyDescent="0.25">
      <c r="A55" s="1578" t="s">
        <v>650</v>
      </c>
      <c r="B55" s="1580"/>
      <c r="C55" s="23"/>
      <c r="D55" s="23"/>
      <c r="E55" s="23"/>
      <c r="F55" s="23"/>
      <c r="G55" s="23"/>
      <c r="H55" s="23"/>
      <c r="I55" s="229"/>
      <c r="J55" s="230"/>
      <c r="K55" s="591"/>
      <c r="L55" s="591"/>
      <c r="M55" s="23"/>
      <c r="N55" s="23"/>
      <c r="O55" s="23"/>
      <c r="P55" s="23"/>
    </row>
    <row r="56" spans="1:16" ht="33" customHeight="1" x14ac:dyDescent="0.25">
      <c r="A56" s="2066" t="s">
        <v>143</v>
      </c>
      <c r="B56" s="2067"/>
      <c r="C56" s="23"/>
      <c r="D56" s="23"/>
      <c r="E56" s="23"/>
      <c r="F56" s="23"/>
      <c r="G56" s="23"/>
      <c r="H56" s="14">
        <v>13</v>
      </c>
      <c r="I56" s="229"/>
      <c r="J56" s="230"/>
      <c r="K56" s="13">
        <f t="shared" ref="K56:P56" si="4">K60+K66+K67</f>
        <v>399.8</v>
      </c>
      <c r="L56" s="13">
        <f t="shared" si="4"/>
        <v>0</v>
      </c>
      <c r="M56" s="13">
        <f t="shared" si="4"/>
        <v>1092</v>
      </c>
      <c r="N56" s="13">
        <f t="shared" si="4"/>
        <v>259814.39999999999</v>
      </c>
      <c r="O56" s="13">
        <f t="shared" si="4"/>
        <v>266182.40000000002</v>
      </c>
      <c r="P56" s="13">
        <f t="shared" si="4"/>
        <v>66970.8</v>
      </c>
    </row>
    <row r="57" spans="1:16" ht="54.6" customHeight="1" x14ac:dyDescent="0.25">
      <c r="A57" s="2068" t="s">
        <v>129</v>
      </c>
      <c r="B57" s="2069"/>
      <c r="C57" s="23"/>
      <c r="D57" s="23"/>
      <c r="E57" s="23"/>
      <c r="F57" s="23"/>
      <c r="G57" s="23"/>
      <c r="H57" s="14">
        <v>59</v>
      </c>
      <c r="I57" s="229"/>
      <c r="J57" s="230"/>
      <c r="K57" s="13">
        <f t="shared" ref="K57:P57" si="5">K61+K68+K69</f>
        <v>76717.2</v>
      </c>
      <c r="L57" s="13">
        <f t="shared" si="5"/>
        <v>153319.20000000001</v>
      </c>
      <c r="M57" s="13">
        <f t="shared" si="5"/>
        <v>121508.3</v>
      </c>
      <c r="N57" s="13">
        <f t="shared" si="5"/>
        <v>662514.80000000005</v>
      </c>
      <c r="O57" s="13">
        <f t="shared" si="5"/>
        <v>671875.2</v>
      </c>
      <c r="P57" s="13">
        <f t="shared" si="5"/>
        <v>189211.40000000002</v>
      </c>
    </row>
    <row r="58" spans="1:16" ht="31.9" customHeight="1" x14ac:dyDescent="0.25">
      <c r="A58" s="1665" t="s">
        <v>647</v>
      </c>
      <c r="B58" s="1666"/>
      <c r="C58" s="23"/>
      <c r="D58" s="23"/>
      <c r="E58" s="23"/>
      <c r="F58" s="23"/>
      <c r="G58" s="23"/>
      <c r="H58" s="14">
        <v>47</v>
      </c>
      <c r="I58" s="229"/>
      <c r="J58" s="230"/>
      <c r="K58" s="9">
        <f t="shared" ref="K58:P58" si="6">K62+K70</f>
        <v>-76717.2</v>
      </c>
      <c r="L58" s="9">
        <f t="shared" si="6"/>
        <v>-153319.20000000001</v>
      </c>
      <c r="M58" s="9">
        <f t="shared" si="6"/>
        <v>-121508.3</v>
      </c>
      <c r="N58" s="9">
        <f t="shared" si="6"/>
        <v>-662514.80000000005</v>
      </c>
      <c r="O58" s="9">
        <f t="shared" si="6"/>
        <v>-671875.2</v>
      </c>
      <c r="P58" s="9">
        <f t="shared" si="6"/>
        <v>-189211.4</v>
      </c>
    </row>
    <row r="59" spans="1:16" ht="53.1" customHeight="1" x14ac:dyDescent="0.25">
      <c r="A59" s="1681" t="s">
        <v>651</v>
      </c>
      <c r="B59" s="1682"/>
      <c r="C59" s="23">
        <v>298</v>
      </c>
      <c r="D59" s="23">
        <v>2</v>
      </c>
      <c r="E59" s="23"/>
      <c r="F59" s="594" t="s">
        <v>652</v>
      </c>
      <c r="G59" s="23">
        <v>70124</v>
      </c>
      <c r="H59" s="595"/>
      <c r="I59" s="1628"/>
      <c r="J59" s="1630"/>
      <c r="K59" s="15">
        <f t="shared" ref="K59:P59" si="7">K60+K61+K62</f>
        <v>399.80000000000291</v>
      </c>
      <c r="L59" s="15">
        <f t="shared" si="7"/>
        <v>0</v>
      </c>
      <c r="M59" s="15">
        <f t="shared" si="7"/>
        <v>1092</v>
      </c>
      <c r="N59" s="15">
        <f t="shared" si="7"/>
        <v>2040</v>
      </c>
      <c r="O59" s="15">
        <f t="shared" si="7"/>
        <v>2090</v>
      </c>
      <c r="P59" s="15">
        <f t="shared" si="7"/>
        <v>0</v>
      </c>
    </row>
    <row r="60" spans="1:16" ht="55.5" customHeight="1" x14ac:dyDescent="0.25">
      <c r="A60" s="2066" t="s">
        <v>143</v>
      </c>
      <c r="B60" s="2067"/>
      <c r="C60" s="23"/>
      <c r="D60" s="23"/>
      <c r="E60" s="14">
        <v>2053</v>
      </c>
      <c r="F60" s="23"/>
      <c r="G60" s="23"/>
      <c r="H60" s="595" t="s">
        <v>653</v>
      </c>
      <c r="I60" s="226"/>
      <c r="J60" s="227"/>
      <c r="K60" s="18">
        <v>399.8</v>
      </c>
      <c r="L60" s="18"/>
      <c r="M60" s="18">
        <v>1092</v>
      </c>
      <c r="N60" s="18">
        <v>2040</v>
      </c>
      <c r="O60" s="521">
        <v>2090</v>
      </c>
      <c r="P60" s="596"/>
    </row>
    <row r="61" spans="1:16" ht="55.15" customHeight="1" x14ac:dyDescent="0.25">
      <c r="A61" s="2068" t="s">
        <v>129</v>
      </c>
      <c r="B61" s="2069"/>
      <c r="C61" s="14"/>
      <c r="D61" s="14"/>
      <c r="E61" s="14">
        <v>2053</v>
      </c>
      <c r="F61" s="14"/>
      <c r="G61" s="14"/>
      <c r="H61" s="595" t="s">
        <v>654</v>
      </c>
      <c r="I61" s="1628"/>
      <c r="J61" s="1630"/>
      <c r="K61" s="17">
        <v>76717.2</v>
      </c>
      <c r="L61" s="17">
        <v>153319.20000000001</v>
      </c>
      <c r="M61" s="18">
        <v>121508.3</v>
      </c>
      <c r="N61" s="521"/>
      <c r="O61" s="521"/>
      <c r="P61" s="17"/>
    </row>
    <row r="62" spans="1:16" ht="40.9" customHeight="1" x14ac:dyDescent="0.25">
      <c r="A62" s="1665" t="s">
        <v>647</v>
      </c>
      <c r="B62" s="1666"/>
      <c r="C62" s="14"/>
      <c r="D62" s="14"/>
      <c r="E62" s="14"/>
      <c r="F62" s="14"/>
      <c r="G62" s="14"/>
      <c r="H62" s="597">
        <v>471330</v>
      </c>
      <c r="I62" s="226"/>
      <c r="J62" s="227"/>
      <c r="K62" s="17">
        <v>-76717.2</v>
      </c>
      <c r="L62" s="597">
        <v>-153319.20000000001</v>
      </c>
      <c r="M62" s="18">
        <v>-121508.3</v>
      </c>
      <c r="N62" s="521"/>
      <c r="O62" s="521"/>
      <c r="P62" s="17"/>
    </row>
    <row r="63" spans="1:16" ht="17.100000000000001" customHeight="1" x14ac:dyDescent="0.25">
      <c r="A63" s="1599" t="s">
        <v>648</v>
      </c>
      <c r="B63" s="1601"/>
      <c r="C63" s="14"/>
      <c r="D63" s="14"/>
      <c r="E63" s="14"/>
      <c r="F63" s="14"/>
      <c r="G63" s="14"/>
      <c r="H63" s="598" t="s">
        <v>655</v>
      </c>
      <c r="I63" s="1628"/>
      <c r="J63" s="1630"/>
      <c r="K63" s="9" t="s">
        <v>656</v>
      </c>
      <c r="L63" s="9"/>
      <c r="M63" s="599"/>
      <c r="N63" s="521"/>
      <c r="O63" s="521"/>
      <c r="P63" s="14"/>
    </row>
    <row r="64" spans="1:16" ht="17.100000000000001" customHeight="1" x14ac:dyDescent="0.25">
      <c r="A64" s="2062" t="s">
        <v>649</v>
      </c>
      <c r="B64" s="1709"/>
      <c r="C64" s="14"/>
      <c r="D64" s="14"/>
      <c r="E64" s="14"/>
      <c r="F64" s="14"/>
      <c r="G64" s="14"/>
      <c r="H64" s="597">
        <v>930000</v>
      </c>
      <c r="I64" s="1628"/>
      <c r="J64" s="1630"/>
      <c r="K64" s="9" t="s">
        <v>656</v>
      </c>
      <c r="L64" s="9"/>
      <c r="M64" s="14"/>
      <c r="N64" s="14"/>
      <c r="O64" s="17"/>
      <c r="P64" s="14"/>
    </row>
    <row r="65" spans="1:16" ht="46.15" customHeight="1" x14ac:dyDescent="0.25">
      <c r="A65" s="1681" t="s">
        <v>657</v>
      </c>
      <c r="B65" s="1682"/>
      <c r="C65" s="23">
        <v>298</v>
      </c>
      <c r="D65" s="23">
        <v>2</v>
      </c>
      <c r="E65" s="23"/>
      <c r="F65" s="594" t="s">
        <v>652</v>
      </c>
      <c r="G65" s="23">
        <v>70417</v>
      </c>
      <c r="H65" s="595"/>
      <c r="I65" s="1628"/>
      <c r="J65" s="1630"/>
      <c r="K65" s="15">
        <f t="shared" ref="K65:P65" si="8">K66+K67+K68+K69+K70</f>
        <v>0</v>
      </c>
      <c r="L65" s="15">
        <f t="shared" si="8"/>
        <v>0</v>
      </c>
      <c r="M65" s="15">
        <f t="shared" si="8"/>
        <v>0</v>
      </c>
      <c r="N65" s="15">
        <f t="shared" si="8"/>
        <v>257774.39999999991</v>
      </c>
      <c r="O65" s="15">
        <f t="shared" si="8"/>
        <v>264092.40000000014</v>
      </c>
      <c r="P65" s="15">
        <f t="shared" si="8"/>
        <v>66970.800000000017</v>
      </c>
    </row>
    <row r="66" spans="1:16" ht="43.9" customHeight="1" x14ac:dyDescent="0.25">
      <c r="A66" s="2066" t="s">
        <v>143</v>
      </c>
      <c r="B66" s="2067"/>
      <c r="C66" s="23"/>
      <c r="D66" s="23"/>
      <c r="E66" s="14">
        <v>2051</v>
      </c>
      <c r="F66" s="23"/>
      <c r="G66" s="23"/>
      <c r="H66" s="595" t="s">
        <v>653</v>
      </c>
      <c r="I66" s="226"/>
      <c r="J66" s="227"/>
      <c r="K66" s="18"/>
      <c r="L66" s="18"/>
      <c r="M66" s="18"/>
      <c r="N66" s="18">
        <v>97920</v>
      </c>
      <c r="O66" s="522">
        <v>100320</v>
      </c>
      <c r="P66" s="18">
        <v>25440</v>
      </c>
    </row>
    <row r="67" spans="1:16" ht="43.9" customHeight="1" x14ac:dyDescent="0.25">
      <c r="A67" s="2066" t="s">
        <v>143</v>
      </c>
      <c r="B67" s="2067"/>
      <c r="C67" s="23"/>
      <c r="D67" s="23"/>
      <c r="E67" s="14">
        <v>2053</v>
      </c>
      <c r="F67" s="23"/>
      <c r="G67" s="23"/>
      <c r="H67" s="595" t="s">
        <v>653</v>
      </c>
      <c r="I67" s="226"/>
      <c r="J67" s="227"/>
      <c r="K67" s="18"/>
      <c r="L67" s="18"/>
      <c r="M67" s="18"/>
      <c r="N67" s="18">
        <v>159854.39999999999</v>
      </c>
      <c r="O67" s="522">
        <v>163772.4</v>
      </c>
      <c r="P67" s="18">
        <v>41530.800000000003</v>
      </c>
    </row>
    <row r="68" spans="1:16" ht="60" customHeight="1" x14ac:dyDescent="0.25">
      <c r="A68" s="2068" t="s">
        <v>129</v>
      </c>
      <c r="B68" s="2069"/>
      <c r="C68" s="14"/>
      <c r="D68" s="14"/>
      <c r="E68" s="14">
        <v>2051</v>
      </c>
      <c r="F68" s="14"/>
      <c r="G68" s="14"/>
      <c r="H68" s="595" t="s">
        <v>654</v>
      </c>
      <c r="I68" s="226"/>
      <c r="J68" s="227"/>
      <c r="K68" s="18"/>
      <c r="L68" s="18"/>
      <c r="M68" s="18"/>
      <c r="N68" s="18">
        <v>326282</v>
      </c>
      <c r="O68" s="522">
        <v>327398.40000000002</v>
      </c>
      <c r="P68" s="18">
        <v>101856.8</v>
      </c>
    </row>
    <row r="69" spans="1:16" ht="64.900000000000006" customHeight="1" x14ac:dyDescent="0.25">
      <c r="A69" s="2068" t="s">
        <v>129</v>
      </c>
      <c r="B69" s="2069"/>
      <c r="C69" s="14"/>
      <c r="D69" s="14"/>
      <c r="E69" s="14">
        <v>2053</v>
      </c>
      <c r="F69" s="14"/>
      <c r="G69" s="14"/>
      <c r="H69" s="595" t="s">
        <v>654</v>
      </c>
      <c r="I69" s="1628"/>
      <c r="J69" s="1630"/>
      <c r="K69" s="17"/>
      <c r="L69" s="17"/>
      <c r="M69" s="18"/>
      <c r="N69" s="521">
        <v>336232.8</v>
      </c>
      <c r="O69" s="521">
        <v>344476.8</v>
      </c>
      <c r="P69" s="17">
        <v>87354.6</v>
      </c>
    </row>
    <row r="70" spans="1:16" ht="35.450000000000003" customHeight="1" x14ac:dyDescent="0.25">
      <c r="A70" s="1665" t="s">
        <v>647</v>
      </c>
      <c r="B70" s="1666"/>
      <c r="C70" s="14"/>
      <c r="D70" s="14"/>
      <c r="E70" s="14"/>
      <c r="F70" s="14"/>
      <c r="G70" s="14"/>
      <c r="H70" s="597">
        <v>471330</v>
      </c>
      <c r="I70" s="226"/>
      <c r="J70" s="227"/>
      <c r="K70" s="17"/>
      <c r="L70" s="17"/>
      <c r="M70" s="18"/>
      <c r="N70" s="600">
        <v>-662514.80000000005</v>
      </c>
      <c r="O70" s="600">
        <v>-671875.2</v>
      </c>
      <c r="P70" s="17">
        <v>-189211.4</v>
      </c>
    </row>
    <row r="71" spans="1:16" ht="17.100000000000001" customHeight="1" x14ac:dyDescent="0.25">
      <c r="A71" s="1599" t="s">
        <v>648</v>
      </c>
      <c r="B71" s="1601"/>
      <c r="C71" s="14"/>
      <c r="D71" s="14"/>
      <c r="E71" s="14"/>
      <c r="F71" s="14"/>
      <c r="G71" s="14"/>
      <c r="H71" s="598" t="s">
        <v>655</v>
      </c>
      <c r="I71" s="1628"/>
      <c r="J71" s="1630"/>
      <c r="K71" s="9" t="s">
        <v>656</v>
      </c>
      <c r="L71" s="9"/>
      <c r="M71" s="599"/>
      <c r="N71" s="521"/>
      <c r="O71" s="521"/>
      <c r="P71" s="14"/>
    </row>
    <row r="72" spans="1:16" ht="17.100000000000001" customHeight="1" x14ac:dyDescent="0.25">
      <c r="A72" s="2062" t="s">
        <v>649</v>
      </c>
      <c r="B72" s="1709"/>
      <c r="C72" s="14"/>
      <c r="D72" s="14"/>
      <c r="E72" s="14"/>
      <c r="F72" s="14"/>
      <c r="G72" s="14"/>
      <c r="H72" s="597">
        <v>930000</v>
      </c>
      <c r="I72" s="1628"/>
      <c r="J72" s="1630"/>
      <c r="K72" s="9" t="s">
        <v>656</v>
      </c>
      <c r="L72" s="9"/>
      <c r="M72" s="14"/>
      <c r="N72" s="14"/>
      <c r="O72" s="17"/>
      <c r="P72" s="14"/>
    </row>
    <row r="73" spans="1:16" x14ac:dyDescent="0.25">
      <c r="A73" s="2063"/>
      <c r="B73" s="2064"/>
    </row>
    <row r="74" spans="1:16" ht="26.65" customHeight="1" x14ac:dyDescent="0.25">
      <c r="A74" s="2065" t="s">
        <v>15</v>
      </c>
      <c r="B74" s="2065"/>
      <c r="C74" s="2065"/>
      <c r="D74" s="2065"/>
      <c r="E74" s="2065"/>
      <c r="F74" s="2065"/>
      <c r="G74" s="2065"/>
      <c r="H74" s="2065"/>
      <c r="I74" s="2065"/>
      <c r="J74" s="2065"/>
      <c r="K74" s="2065"/>
      <c r="L74" s="2065"/>
      <c r="M74" s="2065"/>
      <c r="N74" s="2065"/>
      <c r="O74" s="2065"/>
      <c r="P74" s="2065"/>
    </row>
    <row r="75" spans="1:16" ht="21.6" customHeight="1" x14ac:dyDescent="0.25">
      <c r="A75" s="2060"/>
      <c r="B75" s="2060"/>
      <c r="C75" s="2060"/>
      <c r="D75" s="2060"/>
      <c r="E75" s="2060"/>
      <c r="F75" s="2060"/>
      <c r="G75" s="2060"/>
      <c r="H75" s="2060"/>
      <c r="I75" s="2060"/>
      <c r="J75" s="2060"/>
      <c r="K75" s="2060"/>
      <c r="L75" s="2060"/>
      <c r="M75" s="2060"/>
      <c r="N75" s="2060"/>
      <c r="O75" s="2061" t="s">
        <v>0</v>
      </c>
      <c r="P75" s="2061"/>
    </row>
    <row r="76" spans="1:16" ht="20.25" customHeight="1" x14ac:dyDescent="0.25">
      <c r="A76" s="2060" t="s">
        <v>16</v>
      </c>
      <c r="B76" s="2060"/>
      <c r="C76" s="2060" t="s">
        <v>658</v>
      </c>
      <c r="D76" s="2060"/>
      <c r="E76" s="2060"/>
      <c r="F76" s="2060"/>
      <c r="G76" s="2060"/>
      <c r="H76" s="2060"/>
      <c r="I76" s="2060"/>
      <c r="J76" s="2060"/>
      <c r="K76" s="2060"/>
      <c r="L76" s="2060"/>
      <c r="M76" s="2060"/>
      <c r="N76" s="2060"/>
      <c r="O76" s="1939" t="s">
        <v>892</v>
      </c>
      <c r="P76" s="1939"/>
    </row>
    <row r="77" spans="1:16" ht="21.6" customHeight="1" x14ac:dyDescent="0.25">
      <c r="A77" s="2060" t="s">
        <v>17</v>
      </c>
      <c r="B77" s="2060"/>
      <c r="C77" s="2060" t="s">
        <v>133</v>
      </c>
      <c r="D77" s="2060"/>
      <c r="E77" s="2060"/>
      <c r="F77" s="2060"/>
      <c r="G77" s="2060"/>
      <c r="H77" s="2060"/>
      <c r="I77" s="2060"/>
      <c r="J77" s="2060"/>
      <c r="K77" s="2060"/>
      <c r="L77" s="2060"/>
      <c r="M77" s="2060"/>
      <c r="N77" s="2060"/>
      <c r="O77" s="2061">
        <v>64</v>
      </c>
      <c r="P77" s="2061"/>
    </row>
    <row r="78" spans="1:16" ht="21.6" customHeight="1" x14ac:dyDescent="0.25">
      <c r="A78" s="2060" t="s">
        <v>18</v>
      </c>
      <c r="B78" s="2060"/>
      <c r="C78" s="2060" t="s">
        <v>659</v>
      </c>
      <c r="D78" s="2060"/>
      <c r="E78" s="2060"/>
      <c r="F78" s="2060"/>
      <c r="G78" s="2060"/>
      <c r="H78" s="2060"/>
      <c r="I78" s="2060"/>
      <c r="J78" s="2060"/>
      <c r="K78" s="2060"/>
      <c r="L78" s="2060"/>
      <c r="M78" s="2060"/>
      <c r="N78" s="2060"/>
      <c r="O78" s="1939" t="s">
        <v>144</v>
      </c>
      <c r="P78" s="1939"/>
    </row>
    <row r="79" spans="1:16" x14ac:dyDescent="0.25">
      <c r="A79" s="601"/>
      <c r="B79" s="601"/>
      <c r="C79" s="601"/>
      <c r="D79" s="601"/>
      <c r="E79" s="601"/>
      <c r="F79" s="601"/>
      <c r="G79" s="601"/>
      <c r="H79" s="601"/>
      <c r="I79" s="601"/>
      <c r="J79" s="601"/>
      <c r="K79" s="601"/>
      <c r="L79" s="601"/>
      <c r="M79" s="601"/>
      <c r="N79" s="601"/>
      <c r="O79" s="601"/>
      <c r="P79" s="601"/>
    </row>
    <row r="80" spans="1:16" s="601" customFormat="1" ht="18.75" customHeight="1" x14ac:dyDescent="0.25">
      <c r="A80" s="2048" t="s">
        <v>524</v>
      </c>
      <c r="B80" s="2049"/>
      <c r="C80" s="2049"/>
      <c r="D80" s="2049"/>
      <c r="E80" s="2049"/>
      <c r="F80" s="2049"/>
      <c r="G80" s="2049"/>
      <c r="H80" s="2049"/>
      <c r="I80" s="2049"/>
      <c r="J80" s="2049"/>
      <c r="K80" s="2049"/>
      <c r="L80" s="2049"/>
      <c r="M80" s="2049"/>
      <c r="N80" s="2049"/>
      <c r="O80" s="2049"/>
      <c r="P80" s="2050"/>
    </row>
    <row r="81" spans="1:16" s="601" customFormat="1" ht="20.25" customHeight="1" x14ac:dyDescent="0.25">
      <c r="A81" s="2051" t="s">
        <v>20</v>
      </c>
      <c r="B81" s="2052"/>
      <c r="C81" s="2053"/>
      <c r="D81" s="2054" t="s">
        <v>660</v>
      </c>
      <c r="E81" s="2055"/>
      <c r="F81" s="2055"/>
      <c r="G81" s="2055"/>
      <c r="H81" s="2055"/>
      <c r="I81" s="2055"/>
      <c r="J81" s="2055"/>
      <c r="K81" s="2055"/>
      <c r="L81" s="2055"/>
      <c r="M81" s="2055"/>
      <c r="N81" s="2055"/>
      <c r="O81" s="2055"/>
      <c r="P81" s="2056"/>
    </row>
    <row r="82" spans="1:16" s="601" customFormat="1" ht="59.25" customHeight="1" x14ac:dyDescent="0.25">
      <c r="A82" s="2057" t="s">
        <v>545</v>
      </c>
      <c r="B82" s="2058"/>
      <c r="C82" s="2059"/>
      <c r="D82" s="1920" t="s">
        <v>824</v>
      </c>
      <c r="E82" s="1921"/>
      <c r="F82" s="1921"/>
      <c r="G82" s="1921"/>
      <c r="H82" s="1921"/>
      <c r="I82" s="1921"/>
      <c r="J82" s="1921"/>
      <c r="K82" s="1921"/>
      <c r="L82" s="1921"/>
      <c r="M82" s="1921"/>
      <c r="N82" s="1921"/>
      <c r="O82" s="1921"/>
      <c r="P82" s="1922"/>
    </row>
    <row r="83" spans="1:16" s="601" customFormat="1" ht="79.5" customHeight="1" x14ac:dyDescent="0.25">
      <c r="A83" s="1491" t="s">
        <v>21</v>
      </c>
      <c r="B83" s="1492"/>
      <c r="C83" s="1493"/>
      <c r="D83" s="1917" t="s">
        <v>825</v>
      </c>
      <c r="E83" s="1918"/>
      <c r="F83" s="1918"/>
      <c r="G83" s="1918"/>
      <c r="H83" s="1918"/>
      <c r="I83" s="1918"/>
      <c r="J83" s="1918"/>
      <c r="K83" s="1918"/>
      <c r="L83" s="1918"/>
      <c r="M83" s="1918"/>
      <c r="N83" s="1918"/>
      <c r="O83" s="1918"/>
      <c r="P83" s="1919"/>
    </row>
    <row r="84" spans="1:16" s="601" customFormat="1" ht="26.65" customHeight="1" x14ac:dyDescent="0.25">
      <c r="A84" s="2033" t="s">
        <v>19</v>
      </c>
      <c r="B84" s="2034"/>
      <c r="C84" s="2034"/>
      <c r="D84" s="2034"/>
      <c r="E84" s="2034"/>
      <c r="F84" s="2034"/>
      <c r="G84" s="2034"/>
      <c r="H84" s="2034"/>
      <c r="I84" s="2034"/>
      <c r="J84" s="2034"/>
      <c r="K84" s="2034"/>
      <c r="L84" s="2034"/>
      <c r="M84" s="2034"/>
      <c r="N84" s="2034"/>
      <c r="O84" s="2034"/>
      <c r="P84" s="2035"/>
    </row>
    <row r="85" spans="1:16" s="601" customFormat="1" ht="24" customHeight="1" x14ac:dyDescent="0.25">
      <c r="A85" s="2036" t="s">
        <v>22</v>
      </c>
      <c r="B85" s="2038" t="s">
        <v>0</v>
      </c>
      <c r="C85" s="2040" t="s">
        <v>1</v>
      </c>
      <c r="D85" s="2041"/>
      <c r="E85" s="2041"/>
      <c r="F85" s="2041"/>
      <c r="G85" s="2041"/>
      <c r="H85" s="2041"/>
      <c r="I85" s="2042"/>
      <c r="J85" s="2046" t="s">
        <v>26</v>
      </c>
      <c r="K85" s="856">
        <v>2023</v>
      </c>
      <c r="L85" s="856">
        <v>2024</v>
      </c>
      <c r="M85" s="856">
        <v>2025</v>
      </c>
      <c r="N85" s="856">
        <v>2026</v>
      </c>
      <c r="O85" s="856">
        <v>2027</v>
      </c>
      <c r="P85" s="856">
        <v>2028</v>
      </c>
    </row>
    <row r="86" spans="1:16" s="601" customFormat="1" ht="55.15" customHeight="1" x14ac:dyDescent="0.25">
      <c r="A86" s="2037"/>
      <c r="B86" s="2039"/>
      <c r="C86" s="2043"/>
      <c r="D86" s="2044"/>
      <c r="E86" s="2044"/>
      <c r="F86" s="2044"/>
      <c r="G86" s="2044"/>
      <c r="H86" s="2044"/>
      <c r="I86" s="2045"/>
      <c r="J86" s="2047"/>
      <c r="K86" s="857" t="s">
        <v>11</v>
      </c>
      <c r="L86" s="857" t="s">
        <v>11</v>
      </c>
      <c r="M86" s="857" t="s">
        <v>12</v>
      </c>
      <c r="N86" s="857" t="s">
        <v>13</v>
      </c>
      <c r="O86" s="857" t="s">
        <v>14</v>
      </c>
      <c r="P86" s="857" t="s">
        <v>14</v>
      </c>
    </row>
    <row r="87" spans="1:16" s="601" customFormat="1" ht="21.6" customHeight="1" x14ac:dyDescent="0.25">
      <c r="A87" s="2024" t="s">
        <v>661</v>
      </c>
      <c r="B87" s="858" t="s">
        <v>102</v>
      </c>
      <c r="C87" s="2030" t="s">
        <v>826</v>
      </c>
      <c r="D87" s="2031"/>
      <c r="E87" s="2031"/>
      <c r="F87" s="2031"/>
      <c r="G87" s="2031"/>
      <c r="H87" s="2031"/>
      <c r="I87" s="2032"/>
      <c r="J87" s="859" t="s">
        <v>587</v>
      </c>
      <c r="K87" s="860">
        <v>3815.1</v>
      </c>
      <c r="L87" s="860">
        <v>1023.3</v>
      </c>
      <c r="M87" s="861">
        <v>4500</v>
      </c>
      <c r="N87" s="862">
        <v>4725</v>
      </c>
      <c r="O87" s="862">
        <v>4965</v>
      </c>
      <c r="P87" s="862">
        <v>5210</v>
      </c>
    </row>
    <row r="88" spans="1:16" s="601" customFormat="1" ht="30" customHeight="1" x14ac:dyDescent="0.25">
      <c r="A88" s="2025"/>
      <c r="B88" s="858" t="s">
        <v>122</v>
      </c>
      <c r="C88" s="2030" t="s">
        <v>827</v>
      </c>
      <c r="D88" s="2031"/>
      <c r="E88" s="2031"/>
      <c r="F88" s="2031"/>
      <c r="G88" s="2031"/>
      <c r="H88" s="2031"/>
      <c r="I88" s="2032"/>
      <c r="J88" s="859" t="s">
        <v>662</v>
      </c>
      <c r="K88" s="860">
        <v>31.9</v>
      </c>
      <c r="L88" s="860">
        <v>31.9</v>
      </c>
      <c r="M88" s="861">
        <v>35</v>
      </c>
      <c r="N88" s="862">
        <v>36.75</v>
      </c>
      <c r="O88" s="862">
        <v>38.6</v>
      </c>
      <c r="P88" s="862">
        <v>40.5</v>
      </c>
    </row>
    <row r="89" spans="1:16" s="601" customFormat="1" ht="27" customHeight="1" x14ac:dyDescent="0.25">
      <c r="A89" s="2026"/>
      <c r="B89" s="858" t="s">
        <v>75</v>
      </c>
      <c r="C89" s="2030" t="s">
        <v>828</v>
      </c>
      <c r="D89" s="2031"/>
      <c r="E89" s="2031"/>
      <c r="F89" s="2031"/>
      <c r="G89" s="2031"/>
      <c r="H89" s="2031"/>
      <c r="I89" s="2032"/>
      <c r="J89" s="859" t="s">
        <v>74</v>
      </c>
      <c r="K89" s="863">
        <v>0</v>
      </c>
      <c r="L89" s="863">
        <v>0</v>
      </c>
      <c r="M89" s="864">
        <v>0</v>
      </c>
      <c r="N89" s="863">
        <v>10</v>
      </c>
      <c r="O89" s="863">
        <v>15</v>
      </c>
      <c r="P89" s="863">
        <v>25</v>
      </c>
    </row>
    <row r="90" spans="1:16" s="601" customFormat="1" ht="27.6" customHeight="1" x14ac:dyDescent="0.25">
      <c r="A90" s="2024" t="s">
        <v>24</v>
      </c>
      <c r="B90" s="865" t="s">
        <v>123</v>
      </c>
      <c r="C90" s="2027" t="s">
        <v>663</v>
      </c>
      <c r="D90" s="2028"/>
      <c r="E90" s="2028"/>
      <c r="F90" s="2028"/>
      <c r="G90" s="2028"/>
      <c r="H90" s="2028"/>
      <c r="I90" s="2029"/>
      <c r="J90" s="865" t="s">
        <v>137</v>
      </c>
      <c r="K90" s="866">
        <v>4</v>
      </c>
      <c r="L90" s="863">
        <v>0</v>
      </c>
      <c r="M90" s="866">
        <v>60</v>
      </c>
      <c r="N90" s="866">
        <v>60</v>
      </c>
      <c r="O90" s="866">
        <v>60</v>
      </c>
      <c r="P90" s="866">
        <v>60</v>
      </c>
    </row>
    <row r="91" spans="1:16" s="601" customFormat="1" ht="26.45" customHeight="1" x14ac:dyDescent="0.25">
      <c r="A91" s="2025"/>
      <c r="B91" s="865" t="s">
        <v>80</v>
      </c>
      <c r="C91" s="2030" t="s">
        <v>829</v>
      </c>
      <c r="D91" s="2031"/>
      <c r="E91" s="2031"/>
      <c r="F91" s="2031"/>
      <c r="G91" s="2031"/>
      <c r="H91" s="2031"/>
      <c r="I91" s="2032"/>
      <c r="J91" s="859" t="s">
        <v>664</v>
      </c>
      <c r="K91" s="863">
        <v>0</v>
      </c>
      <c r="L91" s="860" t="s">
        <v>77</v>
      </c>
      <c r="M91" s="864">
        <v>2</v>
      </c>
      <c r="N91" s="866">
        <v>3</v>
      </c>
      <c r="O91" s="866">
        <v>2</v>
      </c>
      <c r="P91" s="866">
        <v>2</v>
      </c>
    </row>
    <row r="92" spans="1:16" s="601" customFormat="1" ht="26.45" customHeight="1" x14ac:dyDescent="0.25">
      <c r="A92" s="2025"/>
      <c r="B92" s="865" t="s">
        <v>103</v>
      </c>
      <c r="C92" s="2030" t="s">
        <v>830</v>
      </c>
      <c r="D92" s="2031"/>
      <c r="E92" s="2031"/>
      <c r="F92" s="2031"/>
      <c r="G92" s="2031"/>
      <c r="H92" s="2031"/>
      <c r="I92" s="2032"/>
      <c r="J92" s="859" t="s">
        <v>664</v>
      </c>
      <c r="K92" s="863">
        <v>0</v>
      </c>
      <c r="L92" s="860" t="s">
        <v>77</v>
      </c>
      <c r="M92" s="864">
        <v>0</v>
      </c>
      <c r="N92" s="866">
        <v>1</v>
      </c>
      <c r="O92" s="866">
        <v>3</v>
      </c>
      <c r="P92" s="866">
        <v>2</v>
      </c>
    </row>
    <row r="93" spans="1:16" s="601" customFormat="1" ht="25.15" customHeight="1" x14ac:dyDescent="0.25">
      <c r="A93" s="2025"/>
      <c r="B93" s="865" t="s">
        <v>81</v>
      </c>
      <c r="C93" s="2027" t="s">
        <v>831</v>
      </c>
      <c r="D93" s="2028"/>
      <c r="E93" s="2028"/>
      <c r="F93" s="2028"/>
      <c r="G93" s="2028"/>
      <c r="H93" s="2028"/>
      <c r="I93" s="2029"/>
      <c r="J93" s="859" t="s">
        <v>664</v>
      </c>
      <c r="K93" s="866">
        <v>0</v>
      </c>
      <c r="L93" s="863">
        <v>0</v>
      </c>
      <c r="M93" s="866">
        <v>5</v>
      </c>
      <c r="N93" s="866">
        <v>8</v>
      </c>
      <c r="O93" s="866">
        <v>12</v>
      </c>
      <c r="P93" s="866">
        <v>16</v>
      </c>
    </row>
    <row r="94" spans="1:16" s="601" customFormat="1" ht="30.6" customHeight="1" x14ac:dyDescent="0.25">
      <c r="A94" s="2026"/>
      <c r="B94" s="865" t="s">
        <v>104</v>
      </c>
      <c r="C94" s="2027" t="s">
        <v>832</v>
      </c>
      <c r="D94" s="2028"/>
      <c r="E94" s="2028"/>
      <c r="F94" s="2028"/>
      <c r="G94" s="2028"/>
      <c r="H94" s="2028"/>
      <c r="I94" s="2029"/>
      <c r="J94" s="859" t="s">
        <v>664</v>
      </c>
      <c r="K94" s="866">
        <v>0</v>
      </c>
      <c r="L94" s="863">
        <v>0</v>
      </c>
      <c r="M94" s="866">
        <v>100</v>
      </c>
      <c r="N94" s="866">
        <v>100</v>
      </c>
      <c r="O94" s="866">
        <v>50</v>
      </c>
      <c r="P94" s="866">
        <v>75</v>
      </c>
    </row>
    <row r="95" spans="1:16" s="601" customFormat="1" ht="42.75" customHeight="1" x14ac:dyDescent="0.25">
      <c r="A95" s="867" t="s">
        <v>25</v>
      </c>
      <c r="B95" s="859" t="s">
        <v>86</v>
      </c>
      <c r="C95" s="2010" t="s">
        <v>665</v>
      </c>
      <c r="D95" s="2011"/>
      <c r="E95" s="2011"/>
      <c r="F95" s="2011"/>
      <c r="G95" s="2011"/>
      <c r="H95" s="2011"/>
      <c r="I95" s="2012"/>
      <c r="J95" s="859" t="s">
        <v>666</v>
      </c>
      <c r="K95" s="863">
        <v>8572</v>
      </c>
      <c r="L95" s="858">
        <v>0</v>
      </c>
      <c r="M95" s="868">
        <v>11274.6</v>
      </c>
      <c r="N95" s="869">
        <v>11274.6</v>
      </c>
      <c r="O95" s="869">
        <v>11585.6</v>
      </c>
      <c r="P95" s="869">
        <v>11585.6</v>
      </c>
    </row>
    <row r="96" spans="1:16" ht="34.5" customHeight="1" x14ac:dyDescent="0.25">
      <c r="A96" s="601"/>
      <c r="B96" s="601"/>
      <c r="C96" s="601"/>
      <c r="D96" s="601"/>
      <c r="E96" s="601"/>
      <c r="F96" s="601"/>
      <c r="G96" s="601"/>
      <c r="H96" s="601"/>
      <c r="I96" s="601"/>
      <c r="J96" s="601"/>
      <c r="K96" s="601"/>
      <c r="L96" s="601"/>
      <c r="M96" s="601"/>
      <c r="N96" s="601"/>
      <c r="O96" s="601"/>
      <c r="P96" s="601"/>
    </row>
    <row r="97" spans="1:16" x14ac:dyDescent="0.25">
      <c r="A97" s="2013" t="s">
        <v>27</v>
      </c>
      <c r="B97" s="2014"/>
      <c r="C97" s="2014"/>
      <c r="D97" s="2014"/>
      <c r="E97" s="2014"/>
      <c r="F97" s="2014"/>
      <c r="G97" s="2014"/>
      <c r="H97" s="2014"/>
      <c r="I97" s="2014"/>
      <c r="J97" s="2014"/>
      <c r="K97" s="2014"/>
      <c r="L97" s="2014"/>
      <c r="M97" s="2014"/>
      <c r="N97" s="2014"/>
      <c r="O97" s="2014"/>
      <c r="P97" s="2015"/>
    </row>
    <row r="98" spans="1:16" x14ac:dyDescent="0.25">
      <c r="A98" s="2016" t="s">
        <v>1</v>
      </c>
      <c r="B98" s="2017"/>
      <c r="C98" s="2017"/>
      <c r="D98" s="2018"/>
      <c r="E98" s="2008" t="s">
        <v>0</v>
      </c>
      <c r="F98" s="2009"/>
      <c r="G98" s="2022">
        <v>2023</v>
      </c>
      <c r="H98" s="2022"/>
      <c r="I98" s="32">
        <v>2024</v>
      </c>
      <c r="J98" s="32">
        <v>2025</v>
      </c>
      <c r="K98" s="2023">
        <v>2026</v>
      </c>
      <c r="L98" s="2023"/>
      <c r="M98" s="2023">
        <v>2027</v>
      </c>
      <c r="N98" s="2023"/>
      <c r="O98" s="2023">
        <v>2028</v>
      </c>
      <c r="P98" s="2023"/>
    </row>
    <row r="99" spans="1:16" ht="31.5" x14ac:dyDescent="0.25">
      <c r="A99" s="2019"/>
      <c r="B99" s="2020"/>
      <c r="C99" s="2020"/>
      <c r="D99" s="2021"/>
      <c r="E99" s="602" t="s">
        <v>36</v>
      </c>
      <c r="F99" s="603" t="s">
        <v>37</v>
      </c>
      <c r="G99" s="2008" t="s">
        <v>11</v>
      </c>
      <c r="H99" s="2009"/>
      <c r="I99" s="602" t="s">
        <v>11</v>
      </c>
      <c r="J99" s="602" t="s">
        <v>12</v>
      </c>
      <c r="K99" s="2008" t="s">
        <v>13</v>
      </c>
      <c r="L99" s="2009"/>
      <c r="M99" s="2008" t="s">
        <v>14</v>
      </c>
      <c r="N99" s="2009"/>
      <c r="O99" s="2008" t="s">
        <v>14</v>
      </c>
      <c r="P99" s="2009"/>
    </row>
    <row r="100" spans="1:16" x14ac:dyDescent="0.25">
      <c r="A100" s="2001" t="s">
        <v>667</v>
      </c>
      <c r="B100" s="2002"/>
      <c r="C100" s="2002"/>
      <c r="D100" s="2003"/>
      <c r="E100" s="9"/>
      <c r="F100" s="4"/>
      <c r="G100" s="1581">
        <f>G101+G103+G105+G111</f>
        <v>61135.600000000006</v>
      </c>
      <c r="H100" s="2004"/>
      <c r="I100" s="12">
        <f>I101+I103+I105+I111</f>
        <v>1333.6999999999998</v>
      </c>
      <c r="J100" s="12">
        <f>J101+J103+J105+J111</f>
        <v>3630.1</v>
      </c>
      <c r="K100" s="1689">
        <f>K101+K103+K105+K111</f>
        <v>592352.5</v>
      </c>
      <c r="L100" s="1689"/>
      <c r="M100" s="1689">
        <f>M101+M103+M105+M111</f>
        <v>1218720.5</v>
      </c>
      <c r="N100" s="1689"/>
      <c r="O100" s="1689">
        <f>O101+O103+O105+O111</f>
        <v>519508.89999999997</v>
      </c>
      <c r="P100" s="1689"/>
    </row>
    <row r="101" spans="1:16" ht="51" customHeight="1" x14ac:dyDescent="0.25">
      <c r="A101" s="2001" t="s">
        <v>651</v>
      </c>
      <c r="B101" s="2002"/>
      <c r="C101" s="2002"/>
      <c r="D101" s="2003"/>
      <c r="E101" s="591">
        <v>70124</v>
      </c>
      <c r="F101" s="9"/>
      <c r="G101" s="1581">
        <f>G102</f>
        <v>399.8</v>
      </c>
      <c r="H101" s="2004"/>
      <c r="I101" s="12">
        <f>I102</f>
        <v>0</v>
      </c>
      <c r="J101" s="12">
        <f>J102</f>
        <v>1092</v>
      </c>
      <c r="K101" s="1689">
        <f>K102</f>
        <v>2040</v>
      </c>
      <c r="L101" s="1689"/>
      <c r="M101" s="1689">
        <f>M102</f>
        <v>2090</v>
      </c>
      <c r="N101" s="1689"/>
      <c r="O101" s="1689">
        <f>O102</f>
        <v>0</v>
      </c>
      <c r="P101" s="1689"/>
    </row>
    <row r="102" spans="1:16" ht="31.5" customHeight="1" x14ac:dyDescent="0.25">
      <c r="A102" s="2005" t="s">
        <v>668</v>
      </c>
      <c r="B102" s="2006"/>
      <c r="C102" s="2006"/>
      <c r="D102" s="2007"/>
      <c r="E102" s="591"/>
      <c r="F102" s="9">
        <v>282900</v>
      </c>
      <c r="G102" s="1718">
        <v>399.8</v>
      </c>
      <c r="H102" s="1718"/>
      <c r="I102" s="13">
        <v>0</v>
      </c>
      <c r="J102" s="13">
        <v>1092</v>
      </c>
      <c r="K102" s="1718">
        <v>2040</v>
      </c>
      <c r="L102" s="1718"/>
      <c r="M102" s="1702">
        <v>2090</v>
      </c>
      <c r="N102" s="1976"/>
      <c r="O102" s="1702">
        <v>0</v>
      </c>
      <c r="P102" s="1976"/>
    </row>
    <row r="103" spans="1:16" ht="31.5" customHeight="1" x14ac:dyDescent="0.25">
      <c r="A103" s="2001" t="s">
        <v>657</v>
      </c>
      <c r="B103" s="2002"/>
      <c r="C103" s="2002"/>
      <c r="D103" s="2003"/>
      <c r="E103" s="591">
        <v>70417</v>
      </c>
      <c r="F103" s="9"/>
      <c r="G103" s="1581">
        <f>G104</f>
        <v>0</v>
      </c>
      <c r="H103" s="2004"/>
      <c r="I103" s="12">
        <f>I104</f>
        <v>0</v>
      </c>
      <c r="J103" s="12">
        <f>J104</f>
        <v>0</v>
      </c>
      <c r="K103" s="1689">
        <f>K104</f>
        <v>257774.4</v>
      </c>
      <c r="L103" s="1689"/>
      <c r="M103" s="1689">
        <f>M104</f>
        <v>264092.40000000002</v>
      </c>
      <c r="N103" s="1689"/>
      <c r="O103" s="1689">
        <f>O104</f>
        <v>66970.8</v>
      </c>
      <c r="P103" s="1689"/>
    </row>
    <row r="104" spans="1:16" ht="31.5" customHeight="1" x14ac:dyDescent="0.25">
      <c r="A104" s="2005" t="s">
        <v>668</v>
      </c>
      <c r="B104" s="2006"/>
      <c r="C104" s="2006"/>
      <c r="D104" s="2007"/>
      <c r="E104" s="591"/>
      <c r="F104" s="9">
        <v>282900</v>
      </c>
      <c r="G104" s="1718"/>
      <c r="H104" s="1718"/>
      <c r="I104" s="13"/>
      <c r="J104" s="13"/>
      <c r="K104" s="1718">
        <v>257774.4</v>
      </c>
      <c r="L104" s="1718"/>
      <c r="M104" s="1702">
        <v>264092.40000000002</v>
      </c>
      <c r="N104" s="1976"/>
      <c r="O104" s="1702">
        <v>66970.8</v>
      </c>
      <c r="P104" s="1976"/>
    </row>
    <row r="105" spans="1:16" ht="22.9" customHeight="1" x14ac:dyDescent="0.25">
      <c r="A105" s="2001" t="s">
        <v>658</v>
      </c>
      <c r="B105" s="2002"/>
      <c r="C105" s="2002"/>
      <c r="D105" s="2003"/>
      <c r="E105" s="604" t="s">
        <v>669</v>
      </c>
      <c r="F105" s="9"/>
      <c r="G105" s="1689">
        <f>G106+G107+G108+G109</f>
        <v>60027.8</v>
      </c>
      <c r="H105" s="1689"/>
      <c r="I105" s="12">
        <f>I106+I107+I108+I109</f>
        <v>19.2</v>
      </c>
      <c r="J105" s="12">
        <f>J106+J107+J108+J109</f>
        <v>60</v>
      </c>
      <c r="K105" s="1689">
        <f>K106+K107+K108+K109</f>
        <v>330060</v>
      </c>
      <c r="L105" s="1689"/>
      <c r="M105" s="1689">
        <f t="shared" ref="M105" si="9">M106+M107+M108+M109</f>
        <v>950060</v>
      </c>
      <c r="N105" s="1689"/>
      <c r="O105" s="1689">
        <f t="shared" ref="O105" si="10">O106+O107+O108+O109</f>
        <v>450060</v>
      </c>
      <c r="P105" s="1689"/>
    </row>
    <row r="106" spans="1:16" ht="31.9" customHeight="1" x14ac:dyDescent="0.25">
      <c r="A106" s="1583" t="s">
        <v>670</v>
      </c>
      <c r="B106" s="1584"/>
      <c r="C106" s="1584"/>
      <c r="D106" s="1585"/>
      <c r="E106" s="9"/>
      <c r="F106" s="9">
        <v>251100</v>
      </c>
      <c r="G106" s="1718">
        <v>27.8</v>
      </c>
      <c r="H106" s="1718"/>
      <c r="I106" s="13">
        <v>19.2</v>
      </c>
      <c r="J106" s="13">
        <v>60</v>
      </c>
      <c r="K106" s="1718">
        <v>60</v>
      </c>
      <c r="L106" s="1718"/>
      <c r="M106" s="1702">
        <v>60</v>
      </c>
      <c r="N106" s="1976"/>
      <c r="O106" s="1702">
        <v>60</v>
      </c>
      <c r="P106" s="1976"/>
    </row>
    <row r="107" spans="1:16" ht="31.9" customHeight="1" x14ac:dyDescent="0.25">
      <c r="A107" s="1583" t="s">
        <v>670</v>
      </c>
      <c r="B107" s="1584"/>
      <c r="C107" s="1584"/>
      <c r="D107" s="1585"/>
      <c r="E107" s="9"/>
      <c r="F107" s="9">
        <v>251100</v>
      </c>
      <c r="G107" s="1718"/>
      <c r="H107" s="1718"/>
      <c r="I107" s="13"/>
      <c r="J107" s="13"/>
      <c r="K107" s="1718">
        <v>330000</v>
      </c>
      <c r="L107" s="1718"/>
      <c r="M107" s="1702">
        <v>450000</v>
      </c>
      <c r="N107" s="1976"/>
      <c r="O107" s="1702">
        <v>250000</v>
      </c>
      <c r="P107" s="1976"/>
    </row>
    <row r="108" spans="1:16" ht="31.9" customHeight="1" x14ac:dyDescent="0.25">
      <c r="A108" s="1566" t="s">
        <v>671</v>
      </c>
      <c r="B108" s="1567"/>
      <c r="C108" s="1567"/>
      <c r="D108" s="1568"/>
      <c r="E108" s="9"/>
      <c r="F108" s="9">
        <v>263290</v>
      </c>
      <c r="G108" s="1718">
        <v>60000</v>
      </c>
      <c r="H108" s="1718"/>
      <c r="I108" s="13"/>
      <c r="J108" s="13"/>
      <c r="K108" s="1718"/>
      <c r="L108" s="1718"/>
      <c r="M108" s="1702"/>
      <c r="N108" s="1976"/>
      <c r="O108" s="1702"/>
      <c r="P108" s="1976"/>
    </row>
    <row r="109" spans="1:16" s="687" customFormat="1" ht="31.9" customHeight="1" x14ac:dyDescent="0.25">
      <c r="A109" s="1570" t="s">
        <v>72</v>
      </c>
      <c r="B109" s="1571"/>
      <c r="C109" s="1571"/>
      <c r="D109" s="1572"/>
      <c r="E109" s="591"/>
      <c r="F109" s="591">
        <v>31</v>
      </c>
      <c r="G109" s="1689">
        <f>G110</f>
        <v>0</v>
      </c>
      <c r="H109" s="1689"/>
      <c r="I109" s="12">
        <f>I110</f>
        <v>0</v>
      </c>
      <c r="J109" s="12">
        <f>J110</f>
        <v>0</v>
      </c>
      <c r="K109" s="1689">
        <f>K110</f>
        <v>0</v>
      </c>
      <c r="L109" s="1689"/>
      <c r="M109" s="1689">
        <f t="shared" ref="M109" si="11">M110</f>
        <v>500000</v>
      </c>
      <c r="N109" s="1689"/>
      <c r="O109" s="1689">
        <f t="shared" ref="O109" si="12">O110</f>
        <v>200000</v>
      </c>
      <c r="P109" s="1689"/>
    </row>
    <row r="110" spans="1:16" ht="31.9" customHeight="1" x14ac:dyDescent="0.25">
      <c r="A110" s="1566" t="s">
        <v>880</v>
      </c>
      <c r="B110" s="1567"/>
      <c r="C110" s="1567"/>
      <c r="D110" s="1568"/>
      <c r="E110" s="9"/>
      <c r="F110" s="9">
        <v>319210</v>
      </c>
      <c r="G110" s="1718"/>
      <c r="H110" s="1718"/>
      <c r="I110" s="13"/>
      <c r="J110" s="13"/>
      <c r="K110" s="1718"/>
      <c r="L110" s="1718"/>
      <c r="M110" s="1702">
        <v>500000</v>
      </c>
      <c r="N110" s="1976"/>
      <c r="O110" s="1702">
        <v>200000</v>
      </c>
      <c r="P110" s="1976"/>
    </row>
    <row r="111" spans="1:16" s="605" customFormat="1" ht="31.9" customHeight="1" x14ac:dyDescent="0.25">
      <c r="A111" s="1997" t="s">
        <v>644</v>
      </c>
      <c r="B111" s="1998"/>
      <c r="C111" s="1998"/>
      <c r="D111" s="1999"/>
      <c r="E111" s="604" t="s">
        <v>669</v>
      </c>
      <c r="F111" s="11"/>
      <c r="G111" s="2000">
        <f>G112+G115+G126+G128+G133</f>
        <v>708</v>
      </c>
      <c r="H111" s="2000"/>
      <c r="I111" s="33">
        <f>I112+I115+I126+I128+I133</f>
        <v>1314.4999999999998</v>
      </c>
      <c r="J111" s="33">
        <f>J112+J115+J126+J128+J133</f>
        <v>2478.1</v>
      </c>
      <c r="K111" s="2000">
        <f>K112+K115+K126+K128+K133</f>
        <v>2478.1</v>
      </c>
      <c r="L111" s="2000"/>
      <c r="M111" s="2000">
        <f>M112+M115+M126+M128+M133</f>
        <v>2478.1</v>
      </c>
      <c r="N111" s="2000"/>
      <c r="O111" s="2000">
        <f>O112+O115+O126+O128+O133</f>
        <v>2478.1</v>
      </c>
      <c r="P111" s="2000"/>
    </row>
    <row r="112" spans="1:16" s="605" customFormat="1" ht="31.9" customHeight="1" x14ac:dyDescent="0.25">
      <c r="A112" s="1609" t="s">
        <v>414</v>
      </c>
      <c r="B112" s="1610"/>
      <c r="C112" s="1610"/>
      <c r="D112" s="1611"/>
      <c r="E112" s="606"/>
      <c r="F112" s="11">
        <v>21</v>
      </c>
      <c r="G112" s="2000">
        <f>G113+G114</f>
        <v>131</v>
      </c>
      <c r="H112" s="2000"/>
      <c r="I112" s="33">
        <f>I113+I114</f>
        <v>1119.7</v>
      </c>
      <c r="J112" s="33">
        <f>J113+J114</f>
        <v>1728.1</v>
      </c>
      <c r="K112" s="2000">
        <f>K113+K114</f>
        <v>1728.1</v>
      </c>
      <c r="L112" s="2000"/>
      <c r="M112" s="2000">
        <f>M113+M114</f>
        <v>1728.1</v>
      </c>
      <c r="N112" s="2000"/>
      <c r="O112" s="2000">
        <f>O113+O114</f>
        <v>1728.1</v>
      </c>
      <c r="P112" s="2000"/>
    </row>
    <row r="113" spans="1:16" s="558" customFormat="1" ht="31.9" customHeight="1" x14ac:dyDescent="0.25">
      <c r="A113" s="1982" t="s">
        <v>672</v>
      </c>
      <c r="B113" s="1983"/>
      <c r="C113" s="1983"/>
      <c r="D113" s="1984"/>
      <c r="E113" s="607"/>
      <c r="F113" s="562" t="s">
        <v>673</v>
      </c>
      <c r="G113" s="1878">
        <v>101.6</v>
      </c>
      <c r="H113" s="1880"/>
      <c r="I113" s="608">
        <v>848.2</v>
      </c>
      <c r="J113" s="1">
        <v>1339.6</v>
      </c>
      <c r="K113" s="1995">
        <v>1339.6</v>
      </c>
      <c r="L113" s="1996"/>
      <c r="M113" s="1995">
        <v>1339.6</v>
      </c>
      <c r="N113" s="1996"/>
      <c r="O113" s="1995">
        <v>1339.6</v>
      </c>
      <c r="P113" s="1996"/>
    </row>
    <row r="114" spans="1:16" s="558" customFormat="1" ht="31.9" customHeight="1" x14ac:dyDescent="0.25">
      <c r="A114" s="1982" t="s">
        <v>457</v>
      </c>
      <c r="B114" s="1992"/>
      <c r="C114" s="1992"/>
      <c r="D114" s="1993"/>
      <c r="E114" s="607"/>
      <c r="F114" s="562" t="s">
        <v>674</v>
      </c>
      <c r="G114" s="1878">
        <v>29.4</v>
      </c>
      <c r="H114" s="1880"/>
      <c r="I114" s="608">
        <v>271.5</v>
      </c>
      <c r="J114" s="1">
        <v>388.5</v>
      </c>
      <c r="K114" s="1985">
        <v>388.5</v>
      </c>
      <c r="L114" s="1985"/>
      <c r="M114" s="1985">
        <v>388.5</v>
      </c>
      <c r="N114" s="1985"/>
      <c r="O114" s="1985">
        <v>388.5</v>
      </c>
      <c r="P114" s="1985"/>
    </row>
    <row r="115" spans="1:16" s="612" customFormat="1" ht="31.9" customHeight="1" x14ac:dyDescent="0.25">
      <c r="A115" s="1986" t="s">
        <v>88</v>
      </c>
      <c r="B115" s="1987"/>
      <c r="C115" s="1987"/>
      <c r="D115" s="1988"/>
      <c r="E115" s="609"/>
      <c r="F115" s="610" t="s">
        <v>675</v>
      </c>
      <c r="G115" s="1989">
        <f>G116+G117+G118+G119+G120+G121+G122+G123+G124+G125</f>
        <v>79.400000000000006</v>
      </c>
      <c r="H115" s="1990"/>
      <c r="I115" s="611">
        <f>SUM(I116:I125)</f>
        <v>119.50000000000001</v>
      </c>
      <c r="J115" s="611">
        <f>SUM(J116:J125)</f>
        <v>452.2</v>
      </c>
      <c r="K115" s="1991">
        <f>SUM(K116:L125)</f>
        <v>565</v>
      </c>
      <c r="L115" s="1991"/>
      <c r="M115" s="1991">
        <f>SUM(M116:N125)</f>
        <v>565</v>
      </c>
      <c r="N115" s="1991"/>
      <c r="O115" s="1991">
        <f>SUM(O116:P125)</f>
        <v>565</v>
      </c>
      <c r="P115" s="1991"/>
    </row>
    <row r="116" spans="1:16" s="558" customFormat="1" ht="31.9" customHeight="1" x14ac:dyDescent="0.25">
      <c r="A116" s="1982" t="s">
        <v>461</v>
      </c>
      <c r="B116" s="1992"/>
      <c r="C116" s="1992"/>
      <c r="D116" s="1993"/>
      <c r="E116" s="607"/>
      <c r="F116" s="562" t="s">
        <v>598</v>
      </c>
      <c r="G116" s="1878">
        <v>1.2</v>
      </c>
      <c r="H116" s="1880"/>
      <c r="I116" s="608">
        <v>41.2</v>
      </c>
      <c r="J116" s="1">
        <v>80.2</v>
      </c>
      <c r="K116" s="1985">
        <v>100</v>
      </c>
      <c r="L116" s="1985"/>
      <c r="M116" s="1985">
        <v>100</v>
      </c>
      <c r="N116" s="1985"/>
      <c r="O116" s="1985">
        <v>100</v>
      </c>
      <c r="P116" s="1985"/>
    </row>
    <row r="117" spans="1:16" s="558" customFormat="1" ht="31.9" customHeight="1" x14ac:dyDescent="0.25">
      <c r="A117" s="1982" t="s">
        <v>107</v>
      </c>
      <c r="B117" s="1992"/>
      <c r="C117" s="1992"/>
      <c r="D117" s="1993"/>
      <c r="E117" s="607"/>
      <c r="F117" s="562" t="s">
        <v>676</v>
      </c>
      <c r="G117" s="1878"/>
      <c r="H117" s="1880"/>
      <c r="I117" s="608"/>
      <c r="J117" s="1">
        <v>15</v>
      </c>
      <c r="K117" s="1985">
        <v>5</v>
      </c>
      <c r="L117" s="1985"/>
      <c r="M117" s="1985">
        <v>5</v>
      </c>
      <c r="N117" s="1985"/>
      <c r="O117" s="1985">
        <v>5</v>
      </c>
      <c r="P117" s="1985"/>
    </row>
    <row r="118" spans="1:16" s="558" customFormat="1" ht="31.9" customHeight="1" x14ac:dyDescent="0.25">
      <c r="A118" s="1982" t="s">
        <v>463</v>
      </c>
      <c r="B118" s="1992"/>
      <c r="C118" s="1992"/>
      <c r="D118" s="1993"/>
      <c r="E118" s="607"/>
      <c r="F118" s="562" t="s">
        <v>599</v>
      </c>
      <c r="G118" s="1878">
        <v>1.8</v>
      </c>
      <c r="H118" s="1880"/>
      <c r="I118" s="608">
        <v>23.2</v>
      </c>
      <c r="J118" s="1">
        <v>70</v>
      </c>
      <c r="K118" s="1985">
        <v>100</v>
      </c>
      <c r="L118" s="1985"/>
      <c r="M118" s="1985">
        <v>100</v>
      </c>
      <c r="N118" s="1985"/>
      <c r="O118" s="1985">
        <v>100</v>
      </c>
      <c r="P118" s="1985"/>
    </row>
    <row r="119" spans="1:16" s="558" customFormat="1" ht="31.9" customHeight="1" x14ac:dyDescent="0.25">
      <c r="A119" s="1982" t="s">
        <v>89</v>
      </c>
      <c r="B119" s="1983" t="s">
        <v>89</v>
      </c>
      <c r="C119" s="1983" t="s">
        <v>89</v>
      </c>
      <c r="D119" s="1984" t="s">
        <v>89</v>
      </c>
      <c r="E119" s="607"/>
      <c r="F119" s="562" t="s">
        <v>600</v>
      </c>
      <c r="G119" s="1878"/>
      <c r="H119" s="1880"/>
      <c r="I119" s="608"/>
      <c r="J119" s="1">
        <v>10</v>
      </c>
      <c r="K119" s="1985">
        <v>8</v>
      </c>
      <c r="L119" s="1985"/>
      <c r="M119" s="1985">
        <v>8</v>
      </c>
      <c r="N119" s="1985"/>
      <c r="O119" s="1985">
        <v>8</v>
      </c>
      <c r="P119" s="1985"/>
    </row>
    <row r="120" spans="1:16" s="558" customFormat="1" ht="31.9" customHeight="1" x14ac:dyDescent="0.25">
      <c r="A120" s="1982" t="s">
        <v>90</v>
      </c>
      <c r="B120" s="1992"/>
      <c r="C120" s="1992"/>
      <c r="D120" s="1993"/>
      <c r="E120" s="607"/>
      <c r="F120" s="562" t="s">
        <v>601</v>
      </c>
      <c r="G120" s="1878">
        <v>42.3</v>
      </c>
      <c r="H120" s="1880"/>
      <c r="I120" s="608"/>
      <c r="J120" s="1">
        <v>105</v>
      </c>
      <c r="K120" s="1985">
        <v>100</v>
      </c>
      <c r="L120" s="1985"/>
      <c r="M120" s="1985">
        <v>100</v>
      </c>
      <c r="N120" s="1985"/>
      <c r="O120" s="1985">
        <v>100</v>
      </c>
      <c r="P120" s="1985"/>
    </row>
    <row r="121" spans="1:16" s="558" customFormat="1" ht="31.9" customHeight="1" x14ac:dyDescent="0.25">
      <c r="A121" s="1982" t="s">
        <v>91</v>
      </c>
      <c r="B121" s="1983" t="s">
        <v>91</v>
      </c>
      <c r="C121" s="1983" t="s">
        <v>91</v>
      </c>
      <c r="D121" s="1984" t="s">
        <v>91</v>
      </c>
      <c r="E121" s="607"/>
      <c r="F121" s="562" t="s">
        <v>602</v>
      </c>
      <c r="G121" s="1878"/>
      <c r="H121" s="1880"/>
      <c r="I121" s="608">
        <v>1.2</v>
      </c>
      <c r="J121" s="1">
        <v>60</v>
      </c>
      <c r="K121" s="1985">
        <v>80</v>
      </c>
      <c r="L121" s="1985"/>
      <c r="M121" s="1985">
        <v>80</v>
      </c>
      <c r="N121" s="1985"/>
      <c r="O121" s="1985">
        <v>80</v>
      </c>
      <c r="P121" s="1985"/>
    </row>
    <row r="122" spans="1:16" s="558" customFormat="1" ht="31.9" customHeight="1" x14ac:dyDescent="0.25">
      <c r="A122" s="1982" t="s">
        <v>109</v>
      </c>
      <c r="B122" s="1983" t="s">
        <v>109</v>
      </c>
      <c r="C122" s="1983" t="s">
        <v>109</v>
      </c>
      <c r="D122" s="1984" t="s">
        <v>109</v>
      </c>
      <c r="E122" s="607"/>
      <c r="F122" s="562" t="s">
        <v>605</v>
      </c>
      <c r="G122" s="1878"/>
      <c r="H122" s="1880"/>
      <c r="I122" s="608">
        <v>21.6</v>
      </c>
      <c r="J122" s="1">
        <v>100</v>
      </c>
      <c r="K122" s="1985">
        <v>100</v>
      </c>
      <c r="L122" s="1985"/>
      <c r="M122" s="1985">
        <v>100</v>
      </c>
      <c r="N122" s="1985"/>
      <c r="O122" s="1985">
        <v>100</v>
      </c>
      <c r="P122" s="1985"/>
    </row>
    <row r="123" spans="1:16" s="558" customFormat="1" ht="31.9" customHeight="1" x14ac:dyDescent="0.25">
      <c r="A123" s="1982" t="s">
        <v>110</v>
      </c>
      <c r="B123" s="1983" t="s">
        <v>466</v>
      </c>
      <c r="C123" s="1983" t="s">
        <v>466</v>
      </c>
      <c r="D123" s="1984" t="s">
        <v>466</v>
      </c>
      <c r="E123" s="607"/>
      <c r="F123" s="562" t="s">
        <v>606</v>
      </c>
      <c r="G123" s="1878"/>
      <c r="H123" s="1880"/>
      <c r="I123" s="608"/>
      <c r="J123" s="1"/>
      <c r="K123" s="1985">
        <v>15</v>
      </c>
      <c r="L123" s="1985"/>
      <c r="M123" s="1985">
        <v>15</v>
      </c>
      <c r="N123" s="1985"/>
      <c r="O123" s="1985">
        <v>15</v>
      </c>
      <c r="P123" s="1985"/>
    </row>
    <row r="124" spans="1:16" s="558" customFormat="1" ht="31.9" customHeight="1" x14ac:dyDescent="0.25">
      <c r="A124" s="1982" t="s">
        <v>677</v>
      </c>
      <c r="B124" s="1983" t="s">
        <v>677</v>
      </c>
      <c r="C124" s="1983" t="s">
        <v>677</v>
      </c>
      <c r="D124" s="1984" t="s">
        <v>677</v>
      </c>
      <c r="E124" s="607"/>
      <c r="F124" s="562" t="s">
        <v>678</v>
      </c>
      <c r="G124" s="1878"/>
      <c r="H124" s="1880"/>
      <c r="I124" s="608"/>
      <c r="J124" s="1"/>
      <c r="K124" s="1985">
        <v>2</v>
      </c>
      <c r="L124" s="1985"/>
      <c r="M124" s="1985">
        <v>2</v>
      </c>
      <c r="N124" s="1985"/>
      <c r="O124" s="1985">
        <v>2</v>
      </c>
      <c r="P124" s="1985"/>
    </row>
    <row r="125" spans="1:16" s="558" customFormat="1" ht="31.9" customHeight="1" x14ac:dyDescent="0.25">
      <c r="A125" s="1982" t="s">
        <v>140</v>
      </c>
      <c r="B125" s="1983" t="s">
        <v>140</v>
      </c>
      <c r="C125" s="1983" t="s">
        <v>140</v>
      </c>
      <c r="D125" s="1984" t="s">
        <v>140</v>
      </c>
      <c r="E125" s="607"/>
      <c r="F125" s="562" t="s">
        <v>679</v>
      </c>
      <c r="G125" s="1878">
        <v>34.1</v>
      </c>
      <c r="H125" s="1880"/>
      <c r="I125" s="608">
        <v>32.299999999999997</v>
      </c>
      <c r="J125" s="1">
        <v>12</v>
      </c>
      <c r="K125" s="1985">
        <v>55</v>
      </c>
      <c r="L125" s="1985"/>
      <c r="M125" s="1985">
        <v>55</v>
      </c>
      <c r="N125" s="1985"/>
      <c r="O125" s="1985">
        <v>55</v>
      </c>
      <c r="P125" s="1985"/>
    </row>
    <row r="126" spans="1:16" s="612" customFormat="1" ht="28.15" customHeight="1" x14ac:dyDescent="0.25">
      <c r="A126" s="1602" t="s">
        <v>512</v>
      </c>
      <c r="B126" s="1602"/>
      <c r="C126" s="1602"/>
      <c r="D126" s="1602"/>
      <c r="E126" s="609"/>
      <c r="F126" s="610" t="s">
        <v>680</v>
      </c>
      <c r="G126" s="1989">
        <f>G127</f>
        <v>0</v>
      </c>
      <c r="H126" s="1990"/>
      <c r="I126" s="611">
        <f>I127</f>
        <v>2.1</v>
      </c>
      <c r="J126" s="611">
        <f>J127</f>
        <v>22.4</v>
      </c>
      <c r="K126" s="1991">
        <f>K127</f>
        <v>25</v>
      </c>
      <c r="L126" s="1991"/>
      <c r="M126" s="1991">
        <f>M127</f>
        <v>25</v>
      </c>
      <c r="N126" s="1991"/>
      <c r="O126" s="1991">
        <f>O127</f>
        <v>25</v>
      </c>
      <c r="P126" s="1991"/>
    </row>
    <row r="127" spans="1:16" s="558" customFormat="1" ht="41.45" customHeight="1" x14ac:dyDescent="0.25">
      <c r="A127" s="1982" t="s">
        <v>681</v>
      </c>
      <c r="B127" s="1983" t="s">
        <v>682</v>
      </c>
      <c r="C127" s="1983" t="s">
        <v>682</v>
      </c>
      <c r="D127" s="1984" t="s">
        <v>682</v>
      </c>
      <c r="E127" s="607"/>
      <c r="F127" s="562" t="s">
        <v>683</v>
      </c>
      <c r="G127" s="1878"/>
      <c r="H127" s="1880"/>
      <c r="I127" s="608">
        <v>2.1</v>
      </c>
      <c r="J127" s="1">
        <v>22.4</v>
      </c>
      <c r="K127" s="1985">
        <v>25</v>
      </c>
      <c r="L127" s="1985"/>
      <c r="M127" s="1985">
        <v>25</v>
      </c>
      <c r="N127" s="1985"/>
      <c r="O127" s="1985">
        <v>25</v>
      </c>
      <c r="P127" s="1985"/>
    </row>
    <row r="128" spans="1:16" s="612" customFormat="1" ht="31.9" customHeight="1" x14ac:dyDescent="0.25">
      <c r="A128" s="1986" t="s">
        <v>72</v>
      </c>
      <c r="B128" s="1987"/>
      <c r="C128" s="1987"/>
      <c r="D128" s="1988"/>
      <c r="E128" s="609"/>
      <c r="F128" s="610" t="s">
        <v>684</v>
      </c>
      <c r="G128" s="1994">
        <f>G129+G130+G131+G132</f>
        <v>430.1</v>
      </c>
      <c r="H128" s="1990"/>
      <c r="I128" s="611">
        <f>I129+I130+I131+I132</f>
        <v>60.599999999999994</v>
      </c>
      <c r="J128" s="611">
        <f>J129+J130+J131+J132</f>
        <v>241.4</v>
      </c>
      <c r="K128" s="1991">
        <f>K129+K130+K131+K132</f>
        <v>110</v>
      </c>
      <c r="L128" s="1991"/>
      <c r="M128" s="1991">
        <f>M129+M130+M131+M132</f>
        <v>110</v>
      </c>
      <c r="N128" s="1991"/>
      <c r="O128" s="1991">
        <f>O129+O130+O131+O132</f>
        <v>110</v>
      </c>
      <c r="P128" s="1991"/>
    </row>
    <row r="129" spans="1:16" s="558" customFormat="1" ht="31.9" customHeight="1" x14ac:dyDescent="0.25">
      <c r="A129" s="1982" t="s">
        <v>685</v>
      </c>
      <c r="B129" s="1992"/>
      <c r="C129" s="1992"/>
      <c r="D129" s="1993"/>
      <c r="E129" s="607"/>
      <c r="F129" s="562" t="s">
        <v>686</v>
      </c>
      <c r="G129" s="1878">
        <v>340.6</v>
      </c>
      <c r="H129" s="1880"/>
      <c r="I129" s="608">
        <v>25.2</v>
      </c>
      <c r="J129" s="1">
        <v>85</v>
      </c>
      <c r="K129" s="1985">
        <v>52</v>
      </c>
      <c r="L129" s="1985"/>
      <c r="M129" s="1985">
        <v>52</v>
      </c>
      <c r="N129" s="1985"/>
      <c r="O129" s="1985">
        <v>52</v>
      </c>
      <c r="P129" s="1985"/>
    </row>
    <row r="130" spans="1:16" s="558" customFormat="1" ht="31.9" customHeight="1" x14ac:dyDescent="0.25">
      <c r="A130" s="1982" t="s">
        <v>687</v>
      </c>
      <c r="B130" s="1983" t="s">
        <v>687</v>
      </c>
      <c r="C130" s="1983" t="s">
        <v>687</v>
      </c>
      <c r="D130" s="1984" t="s">
        <v>687</v>
      </c>
      <c r="E130" s="607"/>
      <c r="F130" s="562" t="s">
        <v>688</v>
      </c>
      <c r="G130" s="1878">
        <v>83.5</v>
      </c>
      <c r="H130" s="1880"/>
      <c r="I130" s="608">
        <v>22.2</v>
      </c>
      <c r="J130" s="1">
        <v>95</v>
      </c>
      <c r="K130" s="1985">
        <v>33</v>
      </c>
      <c r="L130" s="1985"/>
      <c r="M130" s="1985">
        <v>33</v>
      </c>
      <c r="N130" s="1985"/>
      <c r="O130" s="1985">
        <v>33</v>
      </c>
      <c r="P130" s="1985"/>
    </row>
    <row r="131" spans="1:16" s="558" customFormat="1" ht="31.9" customHeight="1" x14ac:dyDescent="0.25">
      <c r="A131" s="1982" t="s">
        <v>689</v>
      </c>
      <c r="B131" s="1992"/>
      <c r="C131" s="1992"/>
      <c r="D131" s="1993"/>
      <c r="E131" s="607"/>
      <c r="F131" s="562" t="s">
        <v>637</v>
      </c>
      <c r="G131" s="1901">
        <v>6</v>
      </c>
      <c r="H131" s="1902"/>
      <c r="I131" s="608">
        <v>13.2</v>
      </c>
      <c r="J131" s="1">
        <v>61.4</v>
      </c>
      <c r="K131" s="1985">
        <v>15</v>
      </c>
      <c r="L131" s="1985"/>
      <c r="M131" s="1985">
        <v>15</v>
      </c>
      <c r="N131" s="1985"/>
      <c r="O131" s="1985">
        <v>15</v>
      </c>
      <c r="P131" s="1985"/>
    </row>
    <row r="132" spans="1:16" s="558" customFormat="1" ht="31.9" customHeight="1" x14ac:dyDescent="0.25">
      <c r="A132" s="1982" t="s">
        <v>690</v>
      </c>
      <c r="B132" s="1992"/>
      <c r="C132" s="1992"/>
      <c r="D132" s="1993"/>
      <c r="E132" s="607"/>
      <c r="F132" s="562" t="s">
        <v>691</v>
      </c>
      <c r="G132" s="1901"/>
      <c r="H132" s="1902"/>
      <c r="I132" s="608"/>
      <c r="J132" s="1"/>
      <c r="K132" s="1985">
        <v>10</v>
      </c>
      <c r="L132" s="1985"/>
      <c r="M132" s="1985">
        <v>10</v>
      </c>
      <c r="N132" s="1985"/>
      <c r="O132" s="1985">
        <v>10</v>
      </c>
      <c r="P132" s="1985"/>
    </row>
    <row r="133" spans="1:16" s="612" customFormat="1" ht="31.9" customHeight="1" x14ac:dyDescent="0.25">
      <c r="A133" s="1986" t="s">
        <v>692</v>
      </c>
      <c r="B133" s="1987"/>
      <c r="C133" s="1987"/>
      <c r="D133" s="1988"/>
      <c r="E133" s="609"/>
      <c r="F133" s="610" t="s">
        <v>693</v>
      </c>
      <c r="G133" s="1989">
        <f>G134+G135</f>
        <v>67.5</v>
      </c>
      <c r="H133" s="1990"/>
      <c r="I133" s="611">
        <f>I134+I135</f>
        <v>12.6</v>
      </c>
      <c r="J133" s="611">
        <f>J134+J135</f>
        <v>34</v>
      </c>
      <c r="K133" s="1991">
        <f>K134+K135</f>
        <v>50</v>
      </c>
      <c r="L133" s="1991"/>
      <c r="M133" s="1991">
        <f>M134+M135</f>
        <v>50</v>
      </c>
      <c r="N133" s="1991"/>
      <c r="O133" s="1991">
        <f>O134+O135</f>
        <v>50</v>
      </c>
      <c r="P133" s="1991"/>
    </row>
    <row r="134" spans="1:16" s="558" customFormat="1" ht="31.9" customHeight="1" x14ac:dyDescent="0.25">
      <c r="A134" s="1982" t="s">
        <v>694</v>
      </c>
      <c r="B134" s="1983" t="s">
        <v>612</v>
      </c>
      <c r="C134" s="1983" t="s">
        <v>612</v>
      </c>
      <c r="D134" s="1984" t="s">
        <v>612</v>
      </c>
      <c r="E134" s="607"/>
      <c r="F134" s="562" t="s">
        <v>613</v>
      </c>
      <c r="G134" s="1878">
        <v>46.6</v>
      </c>
      <c r="H134" s="1880"/>
      <c r="I134" s="608">
        <v>8.1</v>
      </c>
      <c r="J134" s="1">
        <v>10</v>
      </c>
      <c r="K134" s="1985">
        <v>25</v>
      </c>
      <c r="L134" s="1985"/>
      <c r="M134" s="1985">
        <v>25</v>
      </c>
      <c r="N134" s="1985"/>
      <c r="O134" s="1985">
        <v>25</v>
      </c>
      <c r="P134" s="1985"/>
    </row>
    <row r="135" spans="1:16" s="558" customFormat="1" ht="31.9" customHeight="1" x14ac:dyDescent="0.25">
      <c r="A135" s="1982" t="s">
        <v>99</v>
      </c>
      <c r="B135" s="1983" t="s">
        <v>99</v>
      </c>
      <c r="C135" s="1983" t="s">
        <v>99</v>
      </c>
      <c r="D135" s="1984" t="s">
        <v>99</v>
      </c>
      <c r="E135" s="607"/>
      <c r="F135" s="562" t="s">
        <v>615</v>
      </c>
      <c r="G135" s="1878">
        <v>20.9</v>
      </c>
      <c r="H135" s="1880"/>
      <c r="I135" s="608">
        <v>4.5</v>
      </c>
      <c r="J135" s="1">
        <v>24</v>
      </c>
      <c r="K135" s="1985">
        <v>25</v>
      </c>
      <c r="L135" s="1985"/>
      <c r="M135" s="1985">
        <v>25</v>
      </c>
      <c r="N135" s="1985"/>
      <c r="O135" s="1985">
        <v>25</v>
      </c>
      <c r="P135" s="1985"/>
    </row>
    <row r="136" spans="1:16" ht="20.85" customHeight="1" x14ac:dyDescent="0.25"/>
    <row r="137" spans="1:16" ht="22.9" customHeight="1" x14ac:dyDescent="0.25">
      <c r="A137" s="1694" t="s">
        <v>38</v>
      </c>
      <c r="B137" s="1694"/>
      <c r="C137" s="1694"/>
      <c r="D137" s="1694"/>
      <c r="E137" s="1694"/>
      <c r="F137" s="1694"/>
      <c r="G137" s="1694"/>
      <c r="H137" s="1694"/>
      <c r="I137" s="1694"/>
      <c r="J137" s="1694"/>
      <c r="K137" s="1694"/>
      <c r="L137" s="1694"/>
      <c r="M137" s="1694"/>
      <c r="N137" s="1694"/>
      <c r="O137" s="1694"/>
      <c r="P137" s="1694"/>
    </row>
    <row r="138" spans="1:16" ht="19.899999999999999" customHeight="1" x14ac:dyDescent="0.25">
      <c r="A138" s="1627" t="s">
        <v>1</v>
      </c>
      <c r="B138" s="1627"/>
      <c r="C138" s="1627"/>
      <c r="D138" s="1627"/>
      <c r="E138" s="1627" t="s">
        <v>0</v>
      </c>
      <c r="F138" s="1627"/>
      <c r="G138" s="1627"/>
      <c r="H138" s="1627"/>
      <c r="I138" s="1981" t="s">
        <v>41</v>
      </c>
      <c r="J138" s="1981" t="s">
        <v>40</v>
      </c>
      <c r="K138" s="1981" t="s">
        <v>358</v>
      </c>
      <c r="L138" s="17">
        <v>2025</v>
      </c>
      <c r="M138" s="1981" t="s">
        <v>359</v>
      </c>
      <c r="N138" s="9">
        <v>2026</v>
      </c>
      <c r="O138" s="9">
        <v>2027</v>
      </c>
      <c r="P138" s="9">
        <v>2028</v>
      </c>
    </row>
    <row r="139" spans="1:16" ht="63" customHeight="1" x14ac:dyDescent="0.25">
      <c r="A139" s="1627"/>
      <c r="B139" s="1627"/>
      <c r="C139" s="1627"/>
      <c r="D139" s="1627"/>
      <c r="E139" s="9" t="s">
        <v>42</v>
      </c>
      <c r="F139" s="9" t="s">
        <v>36</v>
      </c>
      <c r="G139" s="19" t="s">
        <v>13</v>
      </c>
      <c r="H139" s="4" t="s">
        <v>37</v>
      </c>
      <c r="I139" s="1981"/>
      <c r="J139" s="1981"/>
      <c r="K139" s="1981"/>
      <c r="L139" s="24" t="s">
        <v>39</v>
      </c>
      <c r="M139" s="1981"/>
      <c r="N139" s="19" t="s">
        <v>13</v>
      </c>
      <c r="O139" s="19" t="s">
        <v>14</v>
      </c>
      <c r="P139" s="19" t="s">
        <v>14</v>
      </c>
    </row>
    <row r="140" spans="1:16" x14ac:dyDescent="0.25">
      <c r="A140" s="1576">
        <v>1</v>
      </c>
      <c r="B140" s="1977"/>
      <c r="C140" s="1977"/>
      <c r="D140" s="1577"/>
      <c r="E140" s="9">
        <v>2</v>
      </c>
      <c r="F140" s="9">
        <v>3</v>
      </c>
      <c r="G140" s="9">
        <v>4</v>
      </c>
      <c r="H140" s="9">
        <v>5</v>
      </c>
      <c r="I140" s="9">
        <v>6</v>
      </c>
      <c r="J140" s="9">
        <v>7</v>
      </c>
      <c r="K140" s="9">
        <v>8</v>
      </c>
      <c r="L140" s="9">
        <v>9</v>
      </c>
      <c r="M140" s="9" t="s">
        <v>43</v>
      </c>
      <c r="N140" s="9">
        <v>11</v>
      </c>
      <c r="O140" s="9">
        <v>12</v>
      </c>
      <c r="P140" s="9">
        <v>13</v>
      </c>
    </row>
    <row r="141" spans="1:16" ht="22.9" customHeight="1" x14ac:dyDescent="0.25">
      <c r="A141" s="1694"/>
      <c r="B141" s="1694"/>
      <c r="C141" s="1694"/>
      <c r="D141" s="1694"/>
      <c r="E141" s="23"/>
      <c r="F141" s="23"/>
      <c r="G141" s="23"/>
      <c r="H141" s="23"/>
      <c r="I141" s="23"/>
      <c r="J141" s="23"/>
      <c r="K141" s="23"/>
      <c r="L141" s="23"/>
      <c r="M141" s="23"/>
      <c r="N141" s="23"/>
      <c r="O141" s="23"/>
      <c r="P141" s="14"/>
    </row>
    <row r="142" spans="1:16" ht="22.9" customHeight="1" x14ac:dyDescent="0.25">
      <c r="A142" s="1599"/>
      <c r="B142" s="1600"/>
      <c r="C142" s="1600"/>
      <c r="D142" s="1601"/>
      <c r="E142" s="23"/>
      <c r="F142" s="23"/>
      <c r="G142" s="23"/>
      <c r="H142" s="14"/>
      <c r="I142" s="14"/>
      <c r="J142" s="14"/>
      <c r="K142" s="14"/>
      <c r="L142" s="14"/>
      <c r="M142" s="14"/>
      <c r="N142" s="14"/>
      <c r="O142" s="14"/>
      <c r="P142" s="14"/>
    </row>
    <row r="143" spans="1:16" ht="23.85" customHeight="1" x14ac:dyDescent="0.25"/>
    <row r="144" spans="1:16" s="5" customFormat="1" ht="24.6" customHeight="1" x14ac:dyDescent="0.25">
      <c r="A144" s="1978" t="s">
        <v>44</v>
      </c>
      <c r="B144" s="1979"/>
      <c r="C144" s="1979"/>
      <c r="D144" s="1979"/>
      <c r="E144" s="1979"/>
      <c r="F144" s="1979"/>
      <c r="G144" s="1979"/>
      <c r="H144" s="1979"/>
      <c r="I144" s="1979"/>
      <c r="J144" s="1979"/>
      <c r="K144" s="1979"/>
      <c r="L144" s="1979"/>
      <c r="M144" s="1979"/>
      <c r="N144" s="1979"/>
      <c r="O144" s="1979"/>
      <c r="P144" s="1980"/>
    </row>
    <row r="145" spans="1:16" s="5" customFormat="1" ht="24.6" customHeight="1" x14ac:dyDescent="0.25">
      <c r="A145" s="1603" t="s">
        <v>45</v>
      </c>
      <c r="B145" s="1604"/>
      <c r="C145" s="1604"/>
      <c r="D145" s="1604"/>
      <c r="E145" s="1604"/>
      <c r="F145" s="1604"/>
      <c r="G145" s="1604"/>
      <c r="H145" s="1604"/>
      <c r="I145" s="1604"/>
      <c r="J145" s="1604"/>
      <c r="K145" s="1604"/>
      <c r="L145" s="1604"/>
      <c r="M145" s="1604"/>
      <c r="N145" s="1604"/>
      <c r="O145" s="1604"/>
      <c r="P145" s="1605"/>
    </row>
    <row r="146" spans="1:16" s="5" customFormat="1" ht="24.6" customHeight="1" x14ac:dyDescent="0.25">
      <c r="A146" s="1603" t="s">
        <v>46</v>
      </c>
      <c r="B146" s="1604"/>
      <c r="C146" s="1604"/>
      <c r="D146" s="1604"/>
      <c r="E146" s="1604"/>
      <c r="F146" s="1604"/>
      <c r="G146" s="1604"/>
      <c r="H146" s="1604"/>
      <c r="I146" s="1604"/>
      <c r="J146" s="1604"/>
      <c r="K146" s="1604"/>
      <c r="L146" s="1604"/>
      <c r="M146" s="1604"/>
      <c r="N146" s="1604"/>
      <c r="O146" s="1604"/>
      <c r="P146" s="1605"/>
    </row>
    <row r="147" spans="1:16" s="5" customFormat="1" ht="24.6" customHeight="1" x14ac:dyDescent="0.25">
      <c r="A147" s="1606" t="s">
        <v>47</v>
      </c>
      <c r="B147" s="1607"/>
      <c r="C147" s="1607"/>
      <c r="D147" s="1607"/>
      <c r="E147" s="1607"/>
      <c r="F147" s="1607"/>
      <c r="G147" s="1607"/>
      <c r="H147" s="1607"/>
      <c r="I147" s="1607"/>
      <c r="J147" s="1607"/>
      <c r="K147" s="1607"/>
      <c r="L147" s="1607"/>
      <c r="M147" s="1607"/>
      <c r="N147" s="1607"/>
      <c r="O147" s="1607"/>
      <c r="P147" s="1608"/>
    </row>
    <row r="149" spans="1:16" ht="37.5" customHeight="1" x14ac:dyDescent="0.25">
      <c r="A149" s="1592" t="s">
        <v>65</v>
      </c>
      <c r="B149" s="1592"/>
      <c r="C149" s="1592"/>
      <c r="D149" s="1592"/>
      <c r="E149" s="1592"/>
      <c r="F149" s="1592"/>
      <c r="G149" s="1592"/>
      <c r="H149" s="1592"/>
      <c r="I149" s="1592"/>
      <c r="J149" s="1592"/>
      <c r="K149" s="1592"/>
      <c r="L149" s="1592"/>
      <c r="M149" s="1592"/>
      <c r="N149" s="1592"/>
      <c r="O149" s="1592"/>
      <c r="P149" s="1592"/>
    </row>
    <row r="150" spans="1:16" ht="38.25" hidden="1" customHeight="1" x14ac:dyDescent="0.25">
      <c r="A150" s="231"/>
      <c r="C150" s="231"/>
      <c r="D150" s="231"/>
      <c r="E150" s="231"/>
      <c r="F150" s="231"/>
      <c r="G150" s="231"/>
      <c r="H150" s="231"/>
      <c r="I150" s="231"/>
      <c r="J150" s="231"/>
      <c r="K150" s="231"/>
      <c r="L150" s="231"/>
      <c r="M150" s="231"/>
      <c r="N150" s="231"/>
      <c r="O150" s="231"/>
      <c r="P150" s="231"/>
    </row>
    <row r="151" spans="1:16" ht="48.75" hidden="1" customHeight="1" x14ac:dyDescent="0.25"/>
  </sheetData>
  <mergeCells count="440">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8:D18"/>
    <mergeCell ref="G18:H18"/>
    <mergeCell ref="K18:L18"/>
    <mergeCell ref="M18:N18"/>
    <mergeCell ref="O18:P18"/>
    <mergeCell ref="A19:D19"/>
    <mergeCell ref="G19:H19"/>
    <mergeCell ref="K19:L19"/>
    <mergeCell ref="M19:N19"/>
    <mergeCell ref="O19:P19"/>
    <mergeCell ref="A20:D20"/>
    <mergeCell ref="G20:H20"/>
    <mergeCell ref="K20:L20"/>
    <mergeCell ref="M20:N20"/>
    <mergeCell ref="O20:P20"/>
    <mergeCell ref="A21:D21"/>
    <mergeCell ref="G21:H21"/>
    <mergeCell ref="K21:L21"/>
    <mergeCell ref="M21:N21"/>
    <mergeCell ref="O21:P21"/>
    <mergeCell ref="A22:D22"/>
    <mergeCell ref="G22:H22"/>
    <mergeCell ref="K22:L22"/>
    <mergeCell ref="M22:N22"/>
    <mergeCell ref="O22:P22"/>
    <mergeCell ref="A24:B25"/>
    <mergeCell ref="C24:F24"/>
    <mergeCell ref="G24:H24"/>
    <mergeCell ref="K24:L24"/>
    <mergeCell ref="M24:N24"/>
    <mergeCell ref="O24:P24"/>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3:B33"/>
    <mergeCell ref="G33:H33"/>
    <mergeCell ref="K33:L33"/>
    <mergeCell ref="M33:N33"/>
    <mergeCell ref="O33:P33"/>
    <mergeCell ref="A34:B34"/>
    <mergeCell ref="G34:H34"/>
    <mergeCell ref="K34:L34"/>
    <mergeCell ref="M34:N34"/>
    <mergeCell ref="O34:P34"/>
    <mergeCell ref="A35:B35"/>
    <mergeCell ref="G35:H35"/>
    <mergeCell ref="K35:L35"/>
    <mergeCell ref="M35:N35"/>
    <mergeCell ref="O35:P35"/>
    <mergeCell ref="K39:M39"/>
    <mergeCell ref="N39:P39"/>
    <mergeCell ref="E40:F40"/>
    <mergeCell ref="G40:H40"/>
    <mergeCell ref="A36:B36"/>
    <mergeCell ref="G36:H36"/>
    <mergeCell ref="K36:L36"/>
    <mergeCell ref="M36:N36"/>
    <mergeCell ref="O36:P36"/>
    <mergeCell ref="A38:P38"/>
    <mergeCell ref="A41:C41"/>
    <mergeCell ref="E41:F41"/>
    <mergeCell ref="G41:H41"/>
    <mergeCell ref="A42:C42"/>
    <mergeCell ref="E42:F42"/>
    <mergeCell ref="G42:H42"/>
    <mergeCell ref="A39:C40"/>
    <mergeCell ref="D39:F39"/>
    <mergeCell ref="G39:J39"/>
    <mergeCell ref="A45:C45"/>
    <mergeCell ref="E45:F45"/>
    <mergeCell ref="G45:H45"/>
    <mergeCell ref="A46:C46"/>
    <mergeCell ref="E46:F46"/>
    <mergeCell ref="G46:H46"/>
    <mergeCell ref="A43:C43"/>
    <mergeCell ref="E43:F43"/>
    <mergeCell ref="G43:H43"/>
    <mergeCell ref="A44:C44"/>
    <mergeCell ref="E44:F44"/>
    <mergeCell ref="G44:H44"/>
    <mergeCell ref="A49:C49"/>
    <mergeCell ref="E49:F49"/>
    <mergeCell ref="G49:H49"/>
    <mergeCell ref="A51:P51"/>
    <mergeCell ref="A52:B53"/>
    <mergeCell ref="C52:H52"/>
    <mergeCell ref="I52:J53"/>
    <mergeCell ref="A47:C47"/>
    <mergeCell ref="E47:F47"/>
    <mergeCell ref="G47:H47"/>
    <mergeCell ref="A48:C48"/>
    <mergeCell ref="E48:F48"/>
    <mergeCell ref="G48:H48"/>
    <mergeCell ref="A59:B59"/>
    <mergeCell ref="I59:J59"/>
    <mergeCell ref="A60:B60"/>
    <mergeCell ref="A61:B61"/>
    <mergeCell ref="I61:J61"/>
    <mergeCell ref="A62:B62"/>
    <mergeCell ref="A54:B54"/>
    <mergeCell ref="I54:J54"/>
    <mergeCell ref="A55:B55"/>
    <mergeCell ref="A56:B56"/>
    <mergeCell ref="A57:B57"/>
    <mergeCell ref="A58:B58"/>
    <mergeCell ref="A66:B66"/>
    <mergeCell ref="A67:B67"/>
    <mergeCell ref="A68:B68"/>
    <mergeCell ref="A69:B69"/>
    <mergeCell ref="I69:J69"/>
    <mergeCell ref="A70:B70"/>
    <mergeCell ref="A63:B63"/>
    <mergeCell ref="I63:J63"/>
    <mergeCell ref="A64:B64"/>
    <mergeCell ref="I64:J64"/>
    <mergeCell ref="A65:B65"/>
    <mergeCell ref="I65:J65"/>
    <mergeCell ref="A75:B75"/>
    <mergeCell ref="C75:N75"/>
    <mergeCell ref="O75:P75"/>
    <mergeCell ref="A76:B76"/>
    <mergeCell ref="C76:N76"/>
    <mergeCell ref="O76:P76"/>
    <mergeCell ref="A71:B71"/>
    <mergeCell ref="I71:J71"/>
    <mergeCell ref="A72:B72"/>
    <mergeCell ref="I72:J72"/>
    <mergeCell ref="A73:B73"/>
    <mergeCell ref="A74:P74"/>
    <mergeCell ref="A80:P80"/>
    <mergeCell ref="A81:C81"/>
    <mergeCell ref="D81:P81"/>
    <mergeCell ref="A82:C82"/>
    <mergeCell ref="D82:P82"/>
    <mergeCell ref="A83:C83"/>
    <mergeCell ref="D83:P83"/>
    <mergeCell ref="A77:B77"/>
    <mergeCell ref="C77:N77"/>
    <mergeCell ref="O77:P77"/>
    <mergeCell ref="A78:B78"/>
    <mergeCell ref="C78:N78"/>
    <mergeCell ref="O78:P78"/>
    <mergeCell ref="A90:A94"/>
    <mergeCell ref="C90:I90"/>
    <mergeCell ref="C91:I91"/>
    <mergeCell ref="C92:I92"/>
    <mergeCell ref="C93:I93"/>
    <mergeCell ref="C94:I94"/>
    <mergeCell ref="A84:P84"/>
    <mergeCell ref="A85:A86"/>
    <mergeCell ref="B85:B86"/>
    <mergeCell ref="C85:I86"/>
    <mergeCell ref="J85:J86"/>
    <mergeCell ref="A87:A89"/>
    <mergeCell ref="C87:I87"/>
    <mergeCell ref="C88:I88"/>
    <mergeCell ref="C89:I89"/>
    <mergeCell ref="M99:N99"/>
    <mergeCell ref="O99:P99"/>
    <mergeCell ref="A100:D100"/>
    <mergeCell ref="G100:H100"/>
    <mergeCell ref="K100:L100"/>
    <mergeCell ref="M100:N100"/>
    <mergeCell ref="O100:P100"/>
    <mergeCell ref="C95:I95"/>
    <mergeCell ref="A97:P97"/>
    <mergeCell ref="A98:D99"/>
    <mergeCell ref="E98:F98"/>
    <mergeCell ref="G98:H98"/>
    <mergeCell ref="K98:L98"/>
    <mergeCell ref="M98:N98"/>
    <mergeCell ref="O98:P98"/>
    <mergeCell ref="G99:H99"/>
    <mergeCell ref="K99:L99"/>
    <mergeCell ref="A101:D101"/>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A104:D104"/>
    <mergeCell ref="G104:H104"/>
    <mergeCell ref="K104:L104"/>
    <mergeCell ref="M104:N104"/>
    <mergeCell ref="O104:P104"/>
    <mergeCell ref="A105:D105"/>
    <mergeCell ref="G105:H105"/>
    <mergeCell ref="K105:L105"/>
    <mergeCell ref="M105:N105"/>
    <mergeCell ref="O105:P105"/>
    <mergeCell ref="A106:D106"/>
    <mergeCell ref="G106:H106"/>
    <mergeCell ref="K106:L106"/>
    <mergeCell ref="M106:N106"/>
    <mergeCell ref="O106:P106"/>
    <mergeCell ref="A107:D107"/>
    <mergeCell ref="G107:H107"/>
    <mergeCell ref="K107:L107"/>
    <mergeCell ref="M107:N107"/>
    <mergeCell ref="O107:P107"/>
    <mergeCell ref="A108:D108"/>
    <mergeCell ref="G108:H108"/>
    <mergeCell ref="K108:L108"/>
    <mergeCell ref="M108:N108"/>
    <mergeCell ref="O108:P108"/>
    <mergeCell ref="A111:D111"/>
    <mergeCell ref="G111:H111"/>
    <mergeCell ref="K111:L111"/>
    <mergeCell ref="M111:N111"/>
    <mergeCell ref="O111:P111"/>
    <mergeCell ref="A112:D112"/>
    <mergeCell ref="G112:H112"/>
    <mergeCell ref="K112:L112"/>
    <mergeCell ref="M112:N112"/>
    <mergeCell ref="O112:P112"/>
    <mergeCell ref="A113:D113"/>
    <mergeCell ref="G113:H113"/>
    <mergeCell ref="K113:L113"/>
    <mergeCell ref="M113:N113"/>
    <mergeCell ref="O113:P113"/>
    <mergeCell ref="A114:D114"/>
    <mergeCell ref="G114:H114"/>
    <mergeCell ref="K114:L114"/>
    <mergeCell ref="M114:N114"/>
    <mergeCell ref="O114:P114"/>
    <mergeCell ref="A115:D115"/>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A118:D118"/>
    <mergeCell ref="G118:H118"/>
    <mergeCell ref="K118:L118"/>
    <mergeCell ref="M118:N118"/>
    <mergeCell ref="O118:P118"/>
    <mergeCell ref="A119:D119"/>
    <mergeCell ref="G119:H119"/>
    <mergeCell ref="K119:L119"/>
    <mergeCell ref="M119:N119"/>
    <mergeCell ref="O119:P119"/>
    <mergeCell ref="A120:D120"/>
    <mergeCell ref="G120:H120"/>
    <mergeCell ref="K120:L120"/>
    <mergeCell ref="M120:N120"/>
    <mergeCell ref="O120:P120"/>
    <mergeCell ref="A121:D121"/>
    <mergeCell ref="G121:H121"/>
    <mergeCell ref="K121:L121"/>
    <mergeCell ref="M121:N121"/>
    <mergeCell ref="O121:P121"/>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25:D125"/>
    <mergeCell ref="G125:H125"/>
    <mergeCell ref="K125:L125"/>
    <mergeCell ref="M125:N125"/>
    <mergeCell ref="O125:P125"/>
    <mergeCell ref="A126:D126"/>
    <mergeCell ref="G126:H126"/>
    <mergeCell ref="K126:L126"/>
    <mergeCell ref="M126:N126"/>
    <mergeCell ref="O126:P126"/>
    <mergeCell ref="A127:D127"/>
    <mergeCell ref="G127:H127"/>
    <mergeCell ref="K127:L127"/>
    <mergeCell ref="M127:N127"/>
    <mergeCell ref="O127:P127"/>
    <mergeCell ref="A128:D128"/>
    <mergeCell ref="G128:H128"/>
    <mergeCell ref="K128:L128"/>
    <mergeCell ref="M128:N128"/>
    <mergeCell ref="O128:P128"/>
    <mergeCell ref="A129:D129"/>
    <mergeCell ref="G129:H129"/>
    <mergeCell ref="K129:L129"/>
    <mergeCell ref="M129:N129"/>
    <mergeCell ref="O129:P129"/>
    <mergeCell ref="A130:D130"/>
    <mergeCell ref="G130:H130"/>
    <mergeCell ref="K130:L130"/>
    <mergeCell ref="M130:N130"/>
    <mergeCell ref="O130:P130"/>
    <mergeCell ref="A131:D131"/>
    <mergeCell ref="G131:H131"/>
    <mergeCell ref="K131:L131"/>
    <mergeCell ref="M131:N131"/>
    <mergeCell ref="O131:P131"/>
    <mergeCell ref="A132:D132"/>
    <mergeCell ref="G132:H132"/>
    <mergeCell ref="K132:L132"/>
    <mergeCell ref="M132:N132"/>
    <mergeCell ref="O132:P132"/>
    <mergeCell ref="A135:D135"/>
    <mergeCell ref="G135:H135"/>
    <mergeCell ref="K135:L135"/>
    <mergeCell ref="M135:N135"/>
    <mergeCell ref="O135:P135"/>
    <mergeCell ref="A137:P137"/>
    <mergeCell ref="A133:D133"/>
    <mergeCell ref="G133:H133"/>
    <mergeCell ref="K133:L133"/>
    <mergeCell ref="M133:N133"/>
    <mergeCell ref="O133:P133"/>
    <mergeCell ref="A134:D134"/>
    <mergeCell ref="G134:H134"/>
    <mergeCell ref="K134:L134"/>
    <mergeCell ref="M134:N134"/>
    <mergeCell ref="O134:P134"/>
    <mergeCell ref="A147:P147"/>
    <mergeCell ref="A149:P149"/>
    <mergeCell ref="A140:D140"/>
    <mergeCell ref="A141:D141"/>
    <mergeCell ref="A142:D142"/>
    <mergeCell ref="A144:P144"/>
    <mergeCell ref="A145:P145"/>
    <mergeCell ref="A146:P146"/>
    <mergeCell ref="A138:D139"/>
    <mergeCell ref="E138:H138"/>
    <mergeCell ref="I138:I139"/>
    <mergeCell ref="J138:J139"/>
    <mergeCell ref="K138:K139"/>
    <mergeCell ref="M138:M139"/>
    <mergeCell ref="A110:D110"/>
    <mergeCell ref="G110:H110"/>
    <mergeCell ref="K110:L110"/>
    <mergeCell ref="M110:N110"/>
    <mergeCell ref="O110:P110"/>
    <mergeCell ref="A109:D109"/>
    <mergeCell ref="G109:H109"/>
    <mergeCell ref="K109:L109"/>
    <mergeCell ref="M109:N109"/>
    <mergeCell ref="O109:P109"/>
  </mergeCells>
  <pageMargins left="0.25" right="0.25" top="0.75" bottom="0.75" header="0.3" footer="0.3"/>
  <pageSetup paperSize="9" scale="1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74021-527D-4062-B0F1-A91713F16FC1}">
  <sheetPr>
    <tabColor theme="0" tint="-0.14999847407452621"/>
    <pageSetUpPr fitToPage="1"/>
  </sheetPr>
  <dimension ref="A1:P144"/>
  <sheetViews>
    <sheetView zoomScale="85" zoomScaleNormal="85" workbookViewId="0">
      <selection activeCell="D68" sqref="D68:P68"/>
    </sheetView>
  </sheetViews>
  <sheetFormatPr defaultColWidth="8.28515625" defaultRowHeight="15.75" x14ac:dyDescent="0.25"/>
  <cols>
    <col min="1" max="1" width="10.28515625" style="558" customWidth="1"/>
    <col min="2" max="2" width="12.28515625" style="558" customWidth="1"/>
    <col min="3" max="5" width="8.28515625" style="558" customWidth="1"/>
    <col min="6" max="6" width="10.28515625" style="558" customWidth="1"/>
    <col min="7" max="7" width="7.28515625" style="558" customWidth="1"/>
    <col min="8" max="8" width="8.28515625" style="558" customWidth="1"/>
    <col min="9" max="9" width="13.28515625" style="558" customWidth="1"/>
    <col min="10" max="10" width="13.28515625" style="497" customWidth="1"/>
    <col min="11" max="12" width="10.28515625" style="558" customWidth="1"/>
    <col min="13" max="13" width="9.28515625" style="558" customWidth="1"/>
    <col min="14" max="14" width="9.7109375" style="558" customWidth="1"/>
    <col min="15" max="16" width="10" style="558" customWidth="1"/>
    <col min="17" max="16384" width="8.28515625" style="558"/>
  </cols>
  <sheetData>
    <row r="1" spans="1:16" x14ac:dyDescent="0.25">
      <c r="N1" s="1973" t="s">
        <v>66</v>
      </c>
      <c r="O1" s="1973"/>
      <c r="P1" s="1973"/>
    </row>
    <row r="2" spans="1:16" x14ac:dyDescent="0.25">
      <c r="N2" s="559"/>
      <c r="O2" s="559"/>
      <c r="P2" s="559"/>
    </row>
    <row r="3" spans="1:16" x14ac:dyDescent="0.25">
      <c r="N3" s="559"/>
      <c r="O3" s="559"/>
      <c r="P3" s="559"/>
    </row>
    <row r="4" spans="1:16" x14ac:dyDescent="0.25">
      <c r="N4" s="559"/>
      <c r="O4" s="559"/>
      <c r="P4" s="559"/>
    </row>
    <row r="5" spans="1:16" ht="18.75" x14ac:dyDescent="0.25">
      <c r="E5" s="1974" t="s">
        <v>28</v>
      </c>
      <c r="F5" s="1974"/>
      <c r="G5" s="1974"/>
      <c r="H5" s="1974"/>
      <c r="I5" s="1974"/>
      <c r="J5" s="1974"/>
    </row>
    <row r="6" spans="1:16" ht="18.75" x14ac:dyDescent="0.25">
      <c r="D6" s="1974" t="s">
        <v>355</v>
      </c>
      <c r="E6" s="1974"/>
      <c r="F6" s="1974"/>
      <c r="G6" s="1974"/>
      <c r="H6" s="1974"/>
      <c r="I6" s="1974"/>
      <c r="J6" s="1974"/>
      <c r="K6" s="1974"/>
      <c r="L6" s="1974"/>
    </row>
    <row r="7" spans="1:16" ht="18.75" x14ac:dyDescent="0.25">
      <c r="D7" s="560"/>
      <c r="E7" s="560"/>
      <c r="F7" s="560"/>
      <c r="G7" s="560"/>
      <c r="H7" s="560"/>
      <c r="I7" s="560"/>
      <c r="J7" s="500"/>
      <c r="K7" s="560"/>
      <c r="L7" s="560"/>
    </row>
    <row r="8" spans="1:16" x14ac:dyDescent="0.25">
      <c r="P8" s="559" t="s">
        <v>0</v>
      </c>
    </row>
    <row r="9" spans="1:16" ht="23.85" customHeight="1" x14ac:dyDescent="0.25">
      <c r="A9" s="1951" t="s">
        <v>29</v>
      </c>
      <c r="B9" s="1951"/>
      <c r="C9" s="1951"/>
      <c r="D9" s="1951" t="s">
        <v>481</v>
      </c>
      <c r="E9" s="1951"/>
      <c r="F9" s="1951"/>
      <c r="G9" s="1951"/>
      <c r="H9" s="1951"/>
      <c r="I9" s="1951"/>
      <c r="J9" s="1951"/>
      <c r="K9" s="1951"/>
      <c r="L9" s="1951"/>
      <c r="M9" s="1951"/>
      <c r="N9" s="1951"/>
      <c r="O9" s="1951"/>
      <c r="P9" s="1">
        <v>1</v>
      </c>
    </row>
    <row r="10" spans="1:16" ht="23.85" customHeight="1" x14ac:dyDescent="0.25">
      <c r="A10" s="1951" t="s">
        <v>30</v>
      </c>
      <c r="B10" s="1951"/>
      <c r="C10" s="1951"/>
      <c r="D10" s="1975" t="s">
        <v>69</v>
      </c>
      <c r="E10" s="1975"/>
      <c r="F10" s="1975"/>
      <c r="G10" s="1975"/>
      <c r="H10" s="1975"/>
      <c r="I10" s="1975"/>
      <c r="J10" s="1975"/>
      <c r="K10" s="1975"/>
      <c r="L10" s="1975"/>
      <c r="M10" s="1975"/>
      <c r="N10" s="1975"/>
      <c r="O10" s="1975"/>
      <c r="P10" s="562" t="s">
        <v>70</v>
      </c>
    </row>
    <row r="11" spans="1:16" ht="23.85" customHeight="1" x14ac:dyDescent="0.25">
      <c r="A11" s="1951" t="s">
        <v>31</v>
      </c>
      <c r="B11" s="1951"/>
      <c r="C11" s="1951"/>
      <c r="D11" s="1951" t="s">
        <v>695</v>
      </c>
      <c r="E11" s="1951"/>
      <c r="F11" s="1951"/>
      <c r="G11" s="1951"/>
      <c r="H11" s="1951"/>
      <c r="I11" s="1951"/>
      <c r="J11" s="1951"/>
      <c r="K11" s="1951"/>
      <c r="L11" s="1951"/>
      <c r="M11" s="1951"/>
      <c r="N11" s="1951"/>
      <c r="O11" s="1951"/>
      <c r="P11" s="1">
        <v>16341</v>
      </c>
    </row>
    <row r="12" spans="1:16" ht="23.85" customHeight="1" x14ac:dyDescent="0.25">
      <c r="A12" s="563"/>
      <c r="B12" s="563"/>
      <c r="C12" s="563"/>
      <c r="D12" s="559"/>
      <c r="E12" s="559"/>
      <c r="F12" s="559"/>
      <c r="G12" s="559"/>
      <c r="H12" s="559"/>
      <c r="I12" s="559"/>
      <c r="J12" s="498"/>
      <c r="K12" s="559"/>
      <c r="L12" s="559"/>
      <c r="M12" s="559"/>
      <c r="N12" s="559"/>
      <c r="O12" s="559"/>
      <c r="P12" s="559"/>
    </row>
    <row r="13" spans="1:16" x14ac:dyDescent="0.25">
      <c r="A13" s="1968" t="s">
        <v>32</v>
      </c>
      <c r="B13" s="1969"/>
      <c r="C13" s="1969"/>
      <c r="D13" s="1969"/>
      <c r="E13" s="1969"/>
      <c r="F13" s="1969"/>
      <c r="G13" s="1969"/>
      <c r="H13" s="1969"/>
      <c r="I13" s="1969"/>
      <c r="J13" s="1969"/>
      <c r="K13" s="1969"/>
      <c r="L13" s="1969"/>
      <c r="M13" s="1969"/>
      <c r="N13" s="1969"/>
      <c r="O13" s="1969"/>
      <c r="P13" s="1970"/>
    </row>
    <row r="14" spans="1:16" x14ac:dyDescent="0.25">
      <c r="A14" s="563"/>
      <c r="B14" s="563"/>
      <c r="C14" s="563"/>
      <c r="D14" s="563"/>
      <c r="E14" s="563"/>
      <c r="F14" s="563"/>
      <c r="G14" s="563"/>
      <c r="H14" s="563"/>
      <c r="I14" s="563"/>
      <c r="J14" s="508"/>
      <c r="K14" s="563"/>
      <c r="L14" s="563"/>
      <c r="M14" s="563"/>
      <c r="N14" s="563"/>
      <c r="O14" s="563"/>
      <c r="P14" s="563"/>
    </row>
    <row r="15" spans="1:16" ht="21.6" customHeight="1" x14ac:dyDescent="0.25">
      <c r="A15" s="1890" t="s">
        <v>1</v>
      </c>
      <c r="B15" s="1891"/>
      <c r="C15" s="1891"/>
      <c r="D15" s="1892"/>
      <c r="E15" s="1878" t="s">
        <v>0</v>
      </c>
      <c r="F15" s="1880"/>
      <c r="G15" s="1967">
        <v>2023</v>
      </c>
      <c r="H15" s="1967"/>
      <c r="I15" s="564">
        <v>2024</v>
      </c>
      <c r="J15" s="25">
        <v>2025</v>
      </c>
      <c r="K15" s="1966">
        <v>2026</v>
      </c>
      <c r="L15" s="1966"/>
      <c r="M15" s="1966">
        <v>2027</v>
      </c>
      <c r="N15" s="1966"/>
      <c r="O15" s="1966">
        <v>2028</v>
      </c>
      <c r="P15" s="1966"/>
    </row>
    <row r="16" spans="1:16" ht="23.25" customHeight="1" x14ac:dyDescent="0.25">
      <c r="A16" s="1893"/>
      <c r="B16" s="1894"/>
      <c r="C16" s="1894"/>
      <c r="D16" s="1895"/>
      <c r="E16" s="1" t="s">
        <v>33</v>
      </c>
      <c r="F16" s="2" t="s">
        <v>34</v>
      </c>
      <c r="G16" s="1878" t="s">
        <v>11</v>
      </c>
      <c r="H16" s="1880"/>
      <c r="I16" s="1" t="s">
        <v>11</v>
      </c>
      <c r="J16" s="509" t="s">
        <v>12</v>
      </c>
      <c r="K16" s="1878" t="s">
        <v>13</v>
      </c>
      <c r="L16" s="1880"/>
      <c r="M16" s="1878" t="s">
        <v>14</v>
      </c>
      <c r="N16" s="1880"/>
      <c r="O16" s="1878" t="s">
        <v>14</v>
      </c>
      <c r="P16" s="1880"/>
    </row>
    <row r="17" spans="1:16" ht="23.85" customHeight="1" x14ac:dyDescent="0.25">
      <c r="A17" s="1946" t="s">
        <v>35</v>
      </c>
      <c r="B17" s="1946"/>
      <c r="C17" s="1946"/>
      <c r="D17" s="1946"/>
      <c r="E17" s="1"/>
      <c r="F17" s="1"/>
      <c r="G17" s="2138">
        <f>G18+G19+G20+G21+G22+G23</f>
        <v>61717.4</v>
      </c>
      <c r="H17" s="2138"/>
      <c r="I17" s="224">
        <f>I18+I19+I20+I21+I22+I23</f>
        <v>59395.600000000006</v>
      </c>
      <c r="J17" s="224">
        <f>J18+J19+J20+J21+J22+J23</f>
        <v>65148.6</v>
      </c>
      <c r="K17" s="1898">
        <f>SUM(K18:L23)</f>
        <v>76603.3</v>
      </c>
      <c r="L17" s="1899"/>
      <c r="M17" s="1898">
        <f>SUM(M18:N23)</f>
        <v>106126</v>
      </c>
      <c r="N17" s="1899"/>
      <c r="O17" s="1898">
        <f>SUM(O18:P23)</f>
        <v>89176</v>
      </c>
      <c r="P17" s="1899"/>
    </row>
    <row r="18" spans="1:16" ht="23.85" customHeight="1" x14ac:dyDescent="0.25">
      <c r="A18" s="1900" t="s">
        <v>414</v>
      </c>
      <c r="B18" s="1754"/>
      <c r="C18" s="1754"/>
      <c r="D18" s="1755"/>
      <c r="E18" s="562" t="s">
        <v>696</v>
      </c>
      <c r="F18" s="1">
        <v>21</v>
      </c>
      <c r="G18" s="1907">
        <f>G88</f>
        <v>49000.5</v>
      </c>
      <c r="H18" s="1907"/>
      <c r="I18" s="223">
        <f>I88</f>
        <v>46011.9</v>
      </c>
      <c r="J18" s="223">
        <f>J88</f>
        <v>49000.5</v>
      </c>
      <c r="K18" s="1907">
        <f>SUM(K88)</f>
        <v>49000.5</v>
      </c>
      <c r="L18" s="1907"/>
      <c r="M18" s="1907">
        <f>SUM(M88)</f>
        <v>49000.5</v>
      </c>
      <c r="N18" s="1907"/>
      <c r="O18" s="1907">
        <f>SUM(O88)</f>
        <v>49000.5</v>
      </c>
      <c r="P18" s="1907"/>
    </row>
    <row r="19" spans="1:16" ht="23.85" customHeight="1" x14ac:dyDescent="0.25">
      <c r="A19" s="1900" t="s">
        <v>88</v>
      </c>
      <c r="B19" s="1754"/>
      <c r="C19" s="1754"/>
      <c r="D19" s="1755"/>
      <c r="E19" s="562" t="s">
        <v>697</v>
      </c>
      <c r="F19" s="1">
        <v>22</v>
      </c>
      <c r="G19" s="1907">
        <f>G91</f>
        <v>8982.4</v>
      </c>
      <c r="H19" s="1907"/>
      <c r="I19" s="223">
        <f>I91</f>
        <v>10029.200000000001</v>
      </c>
      <c r="J19" s="223">
        <f>J91</f>
        <v>12356.1</v>
      </c>
      <c r="K19" s="1907">
        <f>K91</f>
        <v>17005</v>
      </c>
      <c r="L19" s="1907"/>
      <c r="M19" s="1907">
        <f>M91</f>
        <v>17775</v>
      </c>
      <c r="N19" s="1907"/>
      <c r="O19" s="1907">
        <f>O91</f>
        <v>19855</v>
      </c>
      <c r="P19" s="1907"/>
    </row>
    <row r="20" spans="1:16" ht="23.85" customHeight="1" x14ac:dyDescent="0.25">
      <c r="A20" s="1900" t="s">
        <v>470</v>
      </c>
      <c r="B20" s="1754"/>
      <c r="C20" s="1754"/>
      <c r="D20" s="1755"/>
      <c r="E20" s="562" t="s">
        <v>698</v>
      </c>
      <c r="F20" s="1">
        <v>27</v>
      </c>
      <c r="G20" s="1907">
        <f>G106</f>
        <v>872.5</v>
      </c>
      <c r="H20" s="1907"/>
      <c r="I20" s="223">
        <f>I106</f>
        <v>587.5</v>
      </c>
      <c r="J20" s="223">
        <f>J106</f>
        <v>260</v>
      </c>
      <c r="K20" s="1907">
        <f>SUM(K106)</f>
        <v>300</v>
      </c>
      <c r="L20" s="1907"/>
      <c r="M20" s="1907">
        <f>SUM(M106)</f>
        <v>300</v>
      </c>
      <c r="N20" s="1907"/>
      <c r="O20" s="1907">
        <f>SUM(O106)</f>
        <v>300</v>
      </c>
      <c r="P20" s="1907"/>
    </row>
    <row r="21" spans="1:16" ht="23.85" customHeight="1" x14ac:dyDescent="0.25">
      <c r="A21" s="1900" t="s">
        <v>71</v>
      </c>
      <c r="B21" s="1754"/>
      <c r="C21" s="1754"/>
      <c r="D21" s="1755"/>
      <c r="E21" s="562" t="s">
        <v>699</v>
      </c>
      <c r="F21" s="1">
        <v>28</v>
      </c>
      <c r="G21" s="1907">
        <f>G109</f>
        <v>867.59999999999991</v>
      </c>
      <c r="H21" s="1907"/>
      <c r="I21" s="223">
        <f>I109</f>
        <v>739.8</v>
      </c>
      <c r="J21" s="223">
        <f>J109</f>
        <v>717</v>
      </c>
      <c r="K21" s="1907">
        <f>SUM(K109)</f>
        <v>740.2</v>
      </c>
      <c r="L21" s="1907"/>
      <c r="M21" s="1907">
        <f>SUM(M109)</f>
        <v>740.2</v>
      </c>
      <c r="N21" s="1907"/>
      <c r="O21" s="1907">
        <f>SUM(O109)</f>
        <v>740.2</v>
      </c>
      <c r="P21" s="1907"/>
    </row>
    <row r="22" spans="1:16" ht="23.85" customHeight="1" x14ac:dyDescent="0.25">
      <c r="A22" s="1900" t="s">
        <v>72</v>
      </c>
      <c r="B22" s="1754"/>
      <c r="C22" s="1754"/>
      <c r="D22" s="1755"/>
      <c r="E22" s="562" t="s">
        <v>700</v>
      </c>
      <c r="F22" s="1">
        <v>31</v>
      </c>
      <c r="G22" s="1907">
        <f>G114</f>
        <v>1386.8999999999999</v>
      </c>
      <c r="H22" s="1907"/>
      <c r="I22" s="223">
        <f>I114</f>
        <v>1531</v>
      </c>
      <c r="J22" s="223">
        <f>J114</f>
        <v>2150</v>
      </c>
      <c r="K22" s="1907">
        <f>SUM(K114)</f>
        <v>7827.6</v>
      </c>
      <c r="L22" s="1907"/>
      <c r="M22" s="1907">
        <f>SUM(M114)</f>
        <v>37180.300000000003</v>
      </c>
      <c r="N22" s="1907"/>
      <c r="O22" s="1907">
        <f>SUM(O114)</f>
        <v>18164</v>
      </c>
      <c r="P22" s="1907"/>
    </row>
    <row r="23" spans="1:16" ht="23.85" customHeight="1" x14ac:dyDescent="0.25">
      <c r="A23" s="1637" t="s">
        <v>73</v>
      </c>
      <c r="B23" s="1637"/>
      <c r="C23" s="1637"/>
      <c r="D23" s="1637"/>
      <c r="E23" s="562" t="s">
        <v>701</v>
      </c>
      <c r="F23" s="1">
        <v>33</v>
      </c>
      <c r="G23" s="1907">
        <f>G122</f>
        <v>607.50000000000011</v>
      </c>
      <c r="H23" s="1907"/>
      <c r="I23" s="223">
        <f>I122</f>
        <v>496.20000000000005</v>
      </c>
      <c r="J23" s="223">
        <f>J122</f>
        <v>665</v>
      </c>
      <c r="K23" s="1907">
        <f>SUM(K122)</f>
        <v>1730</v>
      </c>
      <c r="L23" s="1907"/>
      <c r="M23" s="1907">
        <f>SUM(M122)</f>
        <v>1130</v>
      </c>
      <c r="N23" s="1907"/>
      <c r="O23" s="1907">
        <f>SUM(O122)</f>
        <v>1116.3</v>
      </c>
      <c r="P23" s="1907"/>
    </row>
    <row r="24" spans="1:16" ht="23.85" customHeight="1" x14ac:dyDescent="0.25">
      <c r="A24" s="1881"/>
      <c r="B24" s="1882"/>
      <c r="C24" s="1882"/>
      <c r="D24" s="1883"/>
      <c r="E24" s="1"/>
      <c r="F24" s="566"/>
      <c r="G24" s="1878"/>
      <c r="H24" s="1880"/>
      <c r="I24" s="559"/>
      <c r="J24" s="498"/>
      <c r="K24" s="559"/>
      <c r="L24" s="559"/>
      <c r="M24" s="559"/>
      <c r="N24" s="559"/>
      <c r="O24" s="559"/>
      <c r="P24" s="559"/>
    </row>
    <row r="25" spans="1:16" ht="18.75" customHeight="1" x14ac:dyDescent="0.25">
      <c r="A25" s="1890" t="s">
        <v>1</v>
      </c>
      <c r="B25" s="1892"/>
      <c r="C25" s="1960" t="s">
        <v>0</v>
      </c>
      <c r="D25" s="1960"/>
      <c r="E25" s="1960"/>
      <c r="F25" s="1960"/>
      <c r="G25" s="1947">
        <v>2023</v>
      </c>
      <c r="H25" s="1947"/>
      <c r="I25" s="1">
        <v>2024</v>
      </c>
      <c r="J25" s="509">
        <v>2025</v>
      </c>
      <c r="K25" s="1960">
        <v>2026</v>
      </c>
      <c r="L25" s="1960"/>
      <c r="M25" s="1960">
        <v>2027</v>
      </c>
      <c r="N25" s="1960"/>
      <c r="O25" s="1960">
        <v>2028</v>
      </c>
      <c r="P25" s="1960"/>
    </row>
    <row r="26" spans="1:16" ht="35.65" customHeight="1" x14ac:dyDescent="0.25">
      <c r="A26" s="1893"/>
      <c r="B26" s="1895"/>
      <c r="C26" s="1" t="s">
        <v>59</v>
      </c>
      <c r="D26" s="1" t="s">
        <v>60</v>
      </c>
      <c r="E26" s="1" t="s">
        <v>33</v>
      </c>
      <c r="F26" s="2" t="s">
        <v>34</v>
      </c>
      <c r="G26" s="1878" t="s">
        <v>11</v>
      </c>
      <c r="H26" s="1880"/>
      <c r="I26" s="1" t="s">
        <v>11</v>
      </c>
      <c r="J26" s="509" t="s">
        <v>12</v>
      </c>
      <c r="K26" s="1878" t="s">
        <v>13</v>
      </c>
      <c r="L26" s="1880"/>
      <c r="M26" s="1878" t="s">
        <v>14</v>
      </c>
      <c r="N26" s="1880"/>
      <c r="O26" s="1878" t="s">
        <v>14</v>
      </c>
      <c r="P26" s="1880"/>
    </row>
    <row r="27" spans="1:16" ht="43.5" customHeight="1" x14ac:dyDescent="0.25">
      <c r="A27" s="1962" t="s">
        <v>61</v>
      </c>
      <c r="B27" s="1963"/>
      <c r="C27" s="566"/>
      <c r="D27" s="566"/>
      <c r="E27" s="566"/>
      <c r="F27" s="566"/>
      <c r="G27" s="1961">
        <f>G28+G32</f>
        <v>103645.09999999999</v>
      </c>
      <c r="H27" s="1964"/>
      <c r="I27" s="518">
        <f>I28+I32</f>
        <v>146624.1</v>
      </c>
      <c r="J27" s="613">
        <f>J28+J32</f>
        <v>60077.7</v>
      </c>
      <c r="K27" s="1964">
        <f>K28+K32</f>
        <v>66198.600000000006</v>
      </c>
      <c r="L27" s="1964"/>
      <c r="M27" s="1964">
        <f>M28+M32</f>
        <v>66248.600000000006</v>
      </c>
      <c r="N27" s="1964"/>
      <c r="O27" s="1961">
        <f>O28+O32</f>
        <v>66298.600000000006</v>
      </c>
      <c r="P27" s="1964"/>
    </row>
    <row r="28" spans="1:16" ht="32.85" customHeight="1" x14ac:dyDescent="0.25">
      <c r="A28" s="1904" t="s">
        <v>62</v>
      </c>
      <c r="B28" s="1906"/>
      <c r="C28" s="567">
        <v>297</v>
      </c>
      <c r="D28" s="566">
        <v>1</v>
      </c>
      <c r="E28" s="566">
        <v>4</v>
      </c>
      <c r="F28" s="566">
        <v>14</v>
      </c>
      <c r="G28" s="1959">
        <f>K52</f>
        <v>103645.09999999999</v>
      </c>
      <c r="H28" s="1960"/>
      <c r="I28" s="570">
        <f>L52</f>
        <v>146624.1</v>
      </c>
      <c r="J28" s="570">
        <f>M52</f>
        <v>60077.7</v>
      </c>
      <c r="K28" s="1959">
        <f>N52</f>
        <v>66198.600000000006</v>
      </c>
      <c r="L28" s="1960"/>
      <c r="M28" s="1959">
        <f>O52</f>
        <v>66248.600000000006</v>
      </c>
      <c r="N28" s="1960"/>
      <c r="O28" s="1959">
        <f>P52</f>
        <v>66298.600000000006</v>
      </c>
      <c r="P28" s="1960"/>
    </row>
    <row r="29" spans="1:16" ht="18.75" customHeight="1" x14ac:dyDescent="0.25">
      <c r="A29" s="1960"/>
      <c r="B29" s="1960"/>
      <c r="C29" s="567"/>
      <c r="D29" s="566"/>
      <c r="E29" s="566"/>
      <c r="F29" s="566"/>
      <c r="G29" s="1960"/>
      <c r="H29" s="1960"/>
      <c r="I29" s="567"/>
      <c r="J29" s="509"/>
      <c r="K29" s="1960"/>
      <c r="L29" s="1960"/>
      <c r="M29" s="1960"/>
      <c r="N29" s="1960"/>
      <c r="O29" s="1960"/>
      <c r="P29" s="1960"/>
    </row>
    <row r="30" spans="1:16" ht="18.75" customHeight="1" x14ac:dyDescent="0.25">
      <c r="A30" s="1960"/>
      <c r="B30" s="1960"/>
      <c r="C30" s="567"/>
      <c r="D30" s="566"/>
      <c r="E30" s="566"/>
      <c r="F30" s="566"/>
      <c r="G30" s="1960"/>
      <c r="H30" s="1960"/>
      <c r="I30" s="567"/>
      <c r="J30" s="509"/>
      <c r="K30" s="1960"/>
      <c r="L30" s="1960"/>
      <c r="M30" s="1960"/>
      <c r="N30" s="1960"/>
      <c r="O30" s="1960"/>
      <c r="P30" s="1960"/>
    </row>
    <row r="31" spans="1:16" ht="18.75" customHeight="1" x14ac:dyDescent="0.25">
      <c r="A31" s="1960"/>
      <c r="B31" s="1960"/>
      <c r="C31" s="567"/>
      <c r="D31" s="566"/>
      <c r="E31" s="566"/>
      <c r="F31" s="566"/>
      <c r="G31" s="1960"/>
      <c r="H31" s="1960"/>
      <c r="I31" s="567"/>
      <c r="J31" s="509"/>
      <c r="K31" s="1960"/>
      <c r="L31" s="1960"/>
      <c r="M31" s="1960"/>
      <c r="N31" s="1960"/>
      <c r="O31" s="1960"/>
      <c r="P31" s="1960"/>
    </row>
    <row r="32" spans="1:16" ht="32.85" customHeight="1" x14ac:dyDescent="0.25">
      <c r="A32" s="1904" t="s">
        <v>63</v>
      </c>
      <c r="B32" s="1906"/>
      <c r="C32" s="567">
        <v>298</v>
      </c>
      <c r="D32" s="566"/>
      <c r="E32" s="566"/>
      <c r="F32" s="566"/>
      <c r="G32" s="1959"/>
      <c r="H32" s="1959"/>
      <c r="I32" s="570"/>
      <c r="J32" s="567"/>
      <c r="K32" s="2137"/>
      <c r="L32" s="2137"/>
      <c r="M32" s="1960"/>
      <c r="N32" s="1960"/>
      <c r="O32" s="1960"/>
      <c r="P32" s="1960"/>
    </row>
    <row r="33" spans="1:16" ht="28.15" customHeight="1" x14ac:dyDescent="0.25">
      <c r="A33" s="1673"/>
      <c r="B33" s="1674"/>
      <c r="C33" s="567"/>
      <c r="D33" s="566"/>
      <c r="E33" s="566"/>
      <c r="F33" s="566"/>
      <c r="G33" s="1959"/>
      <c r="H33" s="1959"/>
      <c r="I33" s="570"/>
      <c r="J33" s="567"/>
      <c r="K33" s="1881"/>
      <c r="L33" s="1883"/>
      <c r="M33" s="1881"/>
      <c r="N33" s="1883"/>
      <c r="O33" s="1881"/>
      <c r="P33" s="1883"/>
    </row>
    <row r="34" spans="1:16" ht="55.15" customHeight="1" x14ac:dyDescent="0.25">
      <c r="A34" s="1904" t="s">
        <v>64</v>
      </c>
      <c r="B34" s="1906"/>
      <c r="C34" s="567">
        <v>1</v>
      </c>
      <c r="D34" s="566"/>
      <c r="E34" s="566"/>
      <c r="F34" s="566"/>
      <c r="G34" s="1957"/>
      <c r="H34" s="1958"/>
      <c r="I34" s="570"/>
      <c r="J34" s="522">
        <f>J86-M52</f>
        <v>5070.9000000000015</v>
      </c>
      <c r="K34" s="1957">
        <f>K86-N52</f>
        <v>10404.699999999997</v>
      </c>
      <c r="L34" s="1883"/>
      <c r="M34" s="1957">
        <f>M86-O52</f>
        <v>39877.399999999994</v>
      </c>
      <c r="N34" s="1883"/>
      <c r="O34" s="1957">
        <f>O86-P52</f>
        <v>22877.399999999994</v>
      </c>
      <c r="P34" s="1883"/>
    </row>
    <row r="35" spans="1:16" ht="20.85" customHeight="1" x14ac:dyDescent="0.25">
      <c r="A35" s="1881"/>
      <c r="B35" s="1883"/>
      <c r="C35" s="566"/>
      <c r="D35" s="566"/>
      <c r="E35" s="566"/>
      <c r="F35" s="566"/>
      <c r="G35" s="1881"/>
      <c r="H35" s="1883"/>
      <c r="I35" s="567"/>
      <c r="J35" s="509"/>
      <c r="K35" s="1881"/>
      <c r="L35" s="1883"/>
      <c r="M35" s="1881"/>
      <c r="N35" s="1883"/>
      <c r="O35" s="1881"/>
      <c r="P35" s="1883"/>
    </row>
    <row r="36" spans="1:16" ht="20.85" customHeight="1" x14ac:dyDescent="0.25">
      <c r="A36" s="571"/>
      <c r="B36" s="571"/>
      <c r="G36" s="559"/>
      <c r="H36" s="559"/>
      <c r="I36" s="559"/>
      <c r="K36" s="571"/>
      <c r="L36" s="571"/>
      <c r="M36" s="571"/>
      <c r="N36" s="571"/>
      <c r="O36" s="571"/>
      <c r="P36" s="571"/>
    </row>
    <row r="37" spans="1:16" ht="17.649999999999999" customHeight="1" x14ac:dyDescent="0.25">
      <c r="A37" s="1954" t="s">
        <v>58</v>
      </c>
      <c r="B37" s="1955"/>
      <c r="C37" s="1955"/>
      <c r="D37" s="1955"/>
      <c r="E37" s="1955"/>
      <c r="F37" s="1955"/>
      <c r="G37" s="1955"/>
      <c r="H37" s="1955"/>
      <c r="I37" s="1955"/>
      <c r="J37" s="1955"/>
      <c r="K37" s="1955"/>
      <c r="L37" s="1955"/>
      <c r="M37" s="1955"/>
      <c r="N37" s="1955"/>
      <c r="O37" s="1955"/>
      <c r="P37" s="1956"/>
    </row>
    <row r="38" spans="1:16" ht="25.15" customHeight="1" x14ac:dyDescent="0.25">
      <c r="A38" s="1947" t="s">
        <v>1</v>
      </c>
      <c r="B38" s="1947"/>
      <c r="C38" s="1947"/>
      <c r="D38" s="1947" t="s">
        <v>0</v>
      </c>
      <c r="E38" s="1947"/>
      <c r="F38" s="1947"/>
      <c r="G38" s="1947" t="s">
        <v>356</v>
      </c>
      <c r="H38" s="1947"/>
      <c r="I38" s="1947"/>
      <c r="J38" s="1947"/>
      <c r="K38" s="1947" t="s">
        <v>67</v>
      </c>
      <c r="L38" s="1947"/>
      <c r="M38" s="1947"/>
      <c r="N38" s="1947" t="s">
        <v>357</v>
      </c>
      <c r="O38" s="1947"/>
      <c r="P38" s="1947"/>
    </row>
    <row r="39" spans="1:16" ht="64.150000000000006" customHeight="1" x14ac:dyDescent="0.25">
      <c r="A39" s="1947"/>
      <c r="B39" s="1947"/>
      <c r="C39" s="1947"/>
      <c r="D39" s="1" t="s">
        <v>33</v>
      </c>
      <c r="E39" s="1952" t="s">
        <v>51</v>
      </c>
      <c r="F39" s="1952"/>
      <c r="G39" s="1953" t="s">
        <v>48</v>
      </c>
      <c r="H39" s="1953"/>
      <c r="I39" s="572" t="s">
        <v>49</v>
      </c>
      <c r="J39" s="529" t="s">
        <v>50</v>
      </c>
      <c r="K39" s="572" t="s">
        <v>48</v>
      </c>
      <c r="L39" s="572" t="s">
        <v>49</v>
      </c>
      <c r="M39" s="572" t="s">
        <v>50</v>
      </c>
      <c r="N39" s="572" t="s">
        <v>48</v>
      </c>
      <c r="O39" s="572" t="s">
        <v>49</v>
      </c>
      <c r="P39" s="572" t="s">
        <v>50</v>
      </c>
    </row>
    <row r="40" spans="1:16" ht="20.85" customHeight="1" x14ac:dyDescent="0.25">
      <c r="A40" s="1951" t="s">
        <v>9</v>
      </c>
      <c r="B40" s="1951"/>
      <c r="C40" s="1951"/>
      <c r="D40" s="566"/>
      <c r="E40" s="1947"/>
      <c r="F40" s="1947"/>
      <c r="G40" s="1907">
        <f>G41</f>
        <v>76603.3</v>
      </c>
      <c r="H40" s="1947"/>
      <c r="I40" s="1"/>
      <c r="J40" s="509"/>
      <c r="K40" s="223">
        <f>K41</f>
        <v>106126</v>
      </c>
      <c r="L40" s="1"/>
      <c r="M40" s="1"/>
      <c r="N40" s="223">
        <f>N41</f>
        <v>89176</v>
      </c>
      <c r="O40" s="1"/>
      <c r="P40" s="1"/>
    </row>
    <row r="41" spans="1:16" s="575" customFormat="1" ht="20.85" customHeight="1" x14ac:dyDescent="0.25">
      <c r="A41" s="1948" t="s">
        <v>52</v>
      </c>
      <c r="B41" s="1948"/>
      <c r="C41" s="1948"/>
      <c r="D41" s="573" t="s">
        <v>56</v>
      </c>
      <c r="E41" s="1949"/>
      <c r="F41" s="1949"/>
      <c r="G41" s="1950">
        <f>K86</f>
        <v>76603.3</v>
      </c>
      <c r="H41" s="1949"/>
      <c r="I41" s="573"/>
      <c r="J41" s="532"/>
      <c r="K41" s="574">
        <f>M86</f>
        <v>106126</v>
      </c>
      <c r="L41" s="573"/>
      <c r="M41" s="573"/>
      <c r="N41" s="574">
        <f>O86</f>
        <v>89176</v>
      </c>
      <c r="O41" s="573"/>
      <c r="P41" s="573"/>
    </row>
    <row r="42" spans="1:16" s="575" customFormat="1" ht="20.85" customHeight="1" x14ac:dyDescent="0.25">
      <c r="A42" s="1948" t="s">
        <v>53</v>
      </c>
      <c r="B42" s="1948"/>
      <c r="C42" s="1948"/>
      <c r="D42" s="573" t="s">
        <v>57</v>
      </c>
      <c r="E42" s="1949"/>
      <c r="F42" s="1949"/>
      <c r="G42" s="1949"/>
      <c r="H42" s="1949"/>
      <c r="I42" s="573"/>
      <c r="J42" s="532"/>
      <c r="K42" s="573"/>
      <c r="L42" s="573"/>
      <c r="M42" s="573"/>
      <c r="N42" s="574"/>
      <c r="O42" s="573"/>
      <c r="P42" s="573"/>
    </row>
    <row r="43" spans="1:16" ht="20.85" customHeight="1" x14ac:dyDescent="0.25">
      <c r="A43" s="1951"/>
      <c r="B43" s="1951"/>
      <c r="C43" s="1951"/>
      <c r="D43" s="566"/>
      <c r="E43" s="1947"/>
      <c r="F43" s="1947"/>
      <c r="G43" s="1947"/>
      <c r="H43" s="1947"/>
      <c r="I43" s="1"/>
      <c r="J43" s="509"/>
      <c r="K43" s="1"/>
      <c r="L43" s="1"/>
      <c r="M43" s="1"/>
      <c r="N43" s="223"/>
      <c r="O43" s="1"/>
      <c r="P43" s="1"/>
    </row>
    <row r="44" spans="1:16" ht="20.85" customHeight="1" x14ac:dyDescent="0.25">
      <c r="A44" s="1951" t="s">
        <v>9</v>
      </c>
      <c r="B44" s="1951"/>
      <c r="C44" s="1951"/>
      <c r="D44" s="566"/>
      <c r="E44" s="1947">
        <v>2</v>
      </c>
      <c r="F44" s="1947"/>
      <c r="G44" s="1907">
        <f>G40</f>
        <v>76603.3</v>
      </c>
      <c r="H44" s="1947"/>
      <c r="I44" s="1"/>
      <c r="J44" s="509"/>
      <c r="K44" s="223">
        <f>K40</f>
        <v>106126</v>
      </c>
      <c r="L44" s="1"/>
      <c r="M44" s="1"/>
      <c r="N44" s="223">
        <f>N40</f>
        <v>89176</v>
      </c>
      <c r="O44" s="1"/>
      <c r="P44" s="1"/>
    </row>
    <row r="45" spans="1:16" s="575" customFormat="1" ht="20.85" customHeight="1" x14ac:dyDescent="0.25">
      <c r="A45" s="1948" t="s">
        <v>54</v>
      </c>
      <c r="B45" s="1948"/>
      <c r="C45" s="1948"/>
      <c r="D45" s="576"/>
      <c r="E45" s="1949"/>
      <c r="F45" s="1949"/>
      <c r="G45" s="1950">
        <f>N52</f>
        <v>66198.600000000006</v>
      </c>
      <c r="H45" s="1950"/>
      <c r="I45" s="573"/>
      <c r="J45" s="532"/>
      <c r="K45" s="574">
        <f>O52</f>
        <v>66248.600000000006</v>
      </c>
      <c r="L45" s="573"/>
      <c r="M45" s="573"/>
      <c r="N45" s="574">
        <f>P52</f>
        <v>66298.600000000006</v>
      </c>
      <c r="O45" s="573"/>
      <c r="P45" s="573"/>
    </row>
    <row r="46" spans="1:16" s="575" customFormat="1" ht="20.85" customHeight="1" x14ac:dyDescent="0.25">
      <c r="A46" s="1948" t="s">
        <v>55</v>
      </c>
      <c r="B46" s="1948"/>
      <c r="C46" s="1948"/>
      <c r="D46" s="576"/>
      <c r="E46" s="1949"/>
      <c r="F46" s="1949"/>
      <c r="G46" s="1950">
        <f>G44-G45</f>
        <v>10404.699999999997</v>
      </c>
      <c r="H46" s="1949"/>
      <c r="I46" s="573"/>
      <c r="J46" s="532"/>
      <c r="K46" s="574">
        <f>K44-K45</f>
        <v>39877.399999999994</v>
      </c>
      <c r="L46" s="573"/>
      <c r="M46" s="573"/>
      <c r="N46" s="574">
        <f>N44-N45</f>
        <v>22877.399999999994</v>
      </c>
      <c r="O46" s="573"/>
      <c r="P46" s="573"/>
    </row>
    <row r="47" spans="1:16" ht="20.85" customHeight="1" x14ac:dyDescent="0.25">
      <c r="A47" s="1951"/>
      <c r="B47" s="1951"/>
      <c r="C47" s="1951"/>
      <c r="D47" s="566"/>
      <c r="E47" s="1947"/>
      <c r="F47" s="1947"/>
      <c r="G47" s="1947"/>
      <c r="H47" s="1947"/>
      <c r="I47" s="1"/>
      <c r="J47" s="509"/>
      <c r="K47" s="1"/>
      <c r="L47" s="1"/>
      <c r="M47" s="1"/>
      <c r="N47" s="1"/>
      <c r="O47" s="1"/>
      <c r="P47" s="1"/>
    </row>
    <row r="48" spans="1:16" ht="19.149999999999999" customHeight="1" x14ac:dyDescent="0.25"/>
    <row r="49" spans="1:16" x14ac:dyDescent="0.25">
      <c r="A49" s="1946" t="s">
        <v>2</v>
      </c>
      <c r="B49" s="1946"/>
      <c r="C49" s="1946"/>
      <c r="D49" s="1946"/>
      <c r="E49" s="1946"/>
      <c r="F49" s="1946"/>
      <c r="G49" s="1946"/>
      <c r="H49" s="1946"/>
      <c r="I49" s="1946"/>
      <c r="J49" s="1946"/>
      <c r="K49" s="1946"/>
      <c r="L49" s="1946"/>
      <c r="M49" s="1946"/>
      <c r="N49" s="1946"/>
      <c r="O49" s="1946"/>
      <c r="P49" s="1946"/>
    </row>
    <row r="50" spans="1:16" x14ac:dyDescent="0.25">
      <c r="A50" s="1947" t="s">
        <v>1</v>
      </c>
      <c r="B50" s="1947"/>
      <c r="C50" s="1947" t="s">
        <v>0</v>
      </c>
      <c r="D50" s="1947"/>
      <c r="E50" s="1947"/>
      <c r="F50" s="1947"/>
      <c r="G50" s="1947"/>
      <c r="H50" s="1947"/>
      <c r="I50" s="1890" t="s">
        <v>10</v>
      </c>
      <c r="J50" s="1892"/>
      <c r="K50" s="1">
        <v>2023</v>
      </c>
      <c r="L50" s="1">
        <v>2024</v>
      </c>
      <c r="M50" s="1">
        <v>2025</v>
      </c>
      <c r="N50" s="1">
        <v>2026</v>
      </c>
      <c r="O50" s="1">
        <v>2027</v>
      </c>
      <c r="P50" s="1">
        <v>2028</v>
      </c>
    </row>
    <row r="51" spans="1:16" ht="51.6" customHeight="1" x14ac:dyDescent="0.25">
      <c r="A51" s="1947"/>
      <c r="B51" s="1947"/>
      <c r="C51" s="2" t="s">
        <v>3</v>
      </c>
      <c r="D51" s="2" t="s">
        <v>4</v>
      </c>
      <c r="E51" s="2" t="s">
        <v>5</v>
      </c>
      <c r="F51" s="2" t="s">
        <v>6</v>
      </c>
      <c r="G51" s="2" t="s">
        <v>7</v>
      </c>
      <c r="H51" s="2" t="s">
        <v>8</v>
      </c>
      <c r="I51" s="1893"/>
      <c r="J51" s="1895"/>
      <c r="K51" s="572" t="s">
        <v>11</v>
      </c>
      <c r="L51" s="572" t="s">
        <v>11</v>
      </c>
      <c r="M51" s="572" t="s">
        <v>12</v>
      </c>
      <c r="N51" s="572" t="s">
        <v>13</v>
      </c>
      <c r="O51" s="572" t="s">
        <v>14</v>
      </c>
      <c r="P51" s="572" t="s">
        <v>14</v>
      </c>
    </row>
    <row r="52" spans="1:16" x14ac:dyDescent="0.25">
      <c r="A52" s="1871" t="s">
        <v>702</v>
      </c>
      <c r="B52" s="1873"/>
      <c r="C52" s="577" t="s">
        <v>579</v>
      </c>
      <c r="D52" s="578">
        <v>1</v>
      </c>
      <c r="E52" s="578"/>
      <c r="F52" s="578">
        <v>1</v>
      </c>
      <c r="G52" s="577" t="s">
        <v>703</v>
      </c>
      <c r="H52" s="566"/>
      <c r="I52" s="1914"/>
      <c r="J52" s="1915"/>
      <c r="K52" s="224">
        <f t="shared" ref="K52:P52" si="0">K53+K54+K55+K56+K57</f>
        <v>103645.09999999999</v>
      </c>
      <c r="L52" s="224">
        <f t="shared" si="0"/>
        <v>146624.1</v>
      </c>
      <c r="M52" s="224">
        <f t="shared" si="0"/>
        <v>60077.7</v>
      </c>
      <c r="N52" s="224">
        <f t="shared" si="0"/>
        <v>66198.600000000006</v>
      </c>
      <c r="O52" s="224">
        <f t="shared" si="0"/>
        <v>66248.600000000006</v>
      </c>
      <c r="P52" s="224">
        <f t="shared" si="0"/>
        <v>66298.600000000006</v>
      </c>
    </row>
    <row r="53" spans="1:16" ht="54" customHeight="1" x14ac:dyDescent="0.25">
      <c r="A53" s="1943" t="s">
        <v>573</v>
      </c>
      <c r="B53" s="1944"/>
      <c r="C53" s="561"/>
      <c r="D53" s="561"/>
      <c r="E53" s="566"/>
      <c r="F53" s="566"/>
      <c r="G53" s="566"/>
      <c r="H53" s="566">
        <v>142310</v>
      </c>
      <c r="I53" s="2135" t="s">
        <v>704</v>
      </c>
      <c r="J53" s="2136"/>
      <c r="K53" s="567">
        <v>15744.9</v>
      </c>
      <c r="L53" s="570">
        <v>21704.7</v>
      </c>
      <c r="M53" s="566">
        <v>59602.7</v>
      </c>
      <c r="N53" s="566">
        <v>65427.1</v>
      </c>
      <c r="O53" s="566">
        <v>65477.1</v>
      </c>
      <c r="P53" s="566">
        <v>65527.1</v>
      </c>
    </row>
    <row r="54" spans="1:16" ht="55.9" customHeight="1" x14ac:dyDescent="0.25">
      <c r="A54" s="1943" t="s">
        <v>573</v>
      </c>
      <c r="B54" s="1944"/>
      <c r="C54" s="561"/>
      <c r="D54" s="561"/>
      <c r="E54" s="566"/>
      <c r="F54" s="566"/>
      <c r="G54" s="566"/>
      <c r="H54" s="566">
        <v>142310</v>
      </c>
      <c r="I54" s="2135" t="s">
        <v>704</v>
      </c>
      <c r="J54" s="2136"/>
      <c r="K54" s="567">
        <v>70040.600000000006</v>
      </c>
      <c r="L54" s="570">
        <v>96765.6</v>
      </c>
      <c r="M54" s="566"/>
      <c r="N54" s="566"/>
      <c r="O54" s="566"/>
      <c r="P54" s="566"/>
    </row>
    <row r="55" spans="1:16" ht="67.900000000000006" customHeight="1" x14ac:dyDescent="0.25">
      <c r="A55" s="1943" t="s">
        <v>573</v>
      </c>
      <c r="B55" s="1944"/>
      <c r="C55" s="561"/>
      <c r="D55" s="561"/>
      <c r="E55" s="566"/>
      <c r="F55" s="566"/>
      <c r="G55" s="566"/>
      <c r="H55" s="566">
        <v>142310</v>
      </c>
      <c r="I55" s="2135" t="s">
        <v>705</v>
      </c>
      <c r="J55" s="2136"/>
      <c r="K55" s="567">
        <v>17376.7</v>
      </c>
      <c r="L55" s="570">
        <v>27645.4</v>
      </c>
      <c r="M55" s="566"/>
      <c r="N55" s="566"/>
      <c r="O55" s="566"/>
      <c r="P55" s="566"/>
    </row>
    <row r="56" spans="1:16" ht="47.25" customHeight="1" x14ac:dyDescent="0.25">
      <c r="A56" s="2129" t="s">
        <v>706</v>
      </c>
      <c r="B56" s="2130"/>
      <c r="C56" s="561"/>
      <c r="D56" s="561"/>
      <c r="E56" s="566"/>
      <c r="F56" s="566"/>
      <c r="G56" s="566"/>
      <c r="H56" s="566">
        <v>142320</v>
      </c>
      <c r="I56" s="2131"/>
      <c r="J56" s="2132"/>
      <c r="K56" s="570"/>
      <c r="L56" s="570"/>
      <c r="M56" s="579"/>
      <c r="N56" s="579">
        <v>271.5</v>
      </c>
      <c r="O56" s="579">
        <v>271.5</v>
      </c>
      <c r="P56" s="579">
        <v>271.5</v>
      </c>
    </row>
    <row r="57" spans="1:16" ht="64.150000000000006" customHeight="1" x14ac:dyDescent="0.25">
      <c r="A57" s="2129" t="s">
        <v>707</v>
      </c>
      <c r="B57" s="2130"/>
      <c r="C57" s="561"/>
      <c r="D57" s="561"/>
      <c r="E57" s="566"/>
      <c r="F57" s="566"/>
      <c r="G57" s="566"/>
      <c r="H57" s="566">
        <v>142391</v>
      </c>
      <c r="I57" s="2131"/>
      <c r="J57" s="2132"/>
      <c r="K57" s="570">
        <v>482.9</v>
      </c>
      <c r="L57" s="570">
        <v>508.4</v>
      </c>
      <c r="M57" s="579">
        <v>475</v>
      </c>
      <c r="N57" s="579">
        <v>500</v>
      </c>
      <c r="O57" s="579">
        <v>500</v>
      </c>
      <c r="P57" s="579">
        <v>500</v>
      </c>
    </row>
    <row r="58" spans="1:16" x14ac:dyDescent="0.25">
      <c r="A58" s="1881"/>
      <c r="B58" s="1882"/>
    </row>
    <row r="59" spans="1:16" x14ac:dyDescent="0.25">
      <c r="A59" s="2133" t="s">
        <v>15</v>
      </c>
      <c r="B59" s="2133"/>
      <c r="C59" s="2133"/>
      <c r="D59" s="2133"/>
      <c r="E59" s="2133"/>
      <c r="F59" s="2133"/>
      <c r="G59" s="2133"/>
      <c r="H59" s="2133"/>
      <c r="I59" s="2133"/>
      <c r="J59" s="2133"/>
      <c r="K59" s="2133"/>
      <c r="L59" s="2133"/>
      <c r="M59" s="2133"/>
      <c r="N59" s="2133"/>
      <c r="O59" s="2133"/>
      <c r="P59" s="2134"/>
    </row>
    <row r="60" spans="1:16" ht="21.6" customHeight="1" x14ac:dyDescent="0.25">
      <c r="A60" s="2126"/>
      <c r="B60" s="2128"/>
      <c r="C60" s="2126"/>
      <c r="D60" s="2127"/>
      <c r="E60" s="2127"/>
      <c r="F60" s="2127"/>
      <c r="G60" s="2127"/>
      <c r="H60" s="2127"/>
      <c r="I60" s="2127"/>
      <c r="J60" s="2127"/>
      <c r="K60" s="2127"/>
      <c r="L60" s="2127"/>
      <c r="M60" s="2127"/>
      <c r="N60" s="2128"/>
      <c r="O60" s="1938" t="s">
        <v>0</v>
      </c>
      <c r="P60" s="1938"/>
    </row>
    <row r="61" spans="1:16" ht="21.6" customHeight="1" x14ac:dyDescent="0.25">
      <c r="A61" s="1937" t="s">
        <v>16</v>
      </c>
      <c r="B61" s="1937"/>
      <c r="C61" s="2126" t="s">
        <v>702</v>
      </c>
      <c r="D61" s="2127"/>
      <c r="E61" s="2127"/>
      <c r="F61" s="2127"/>
      <c r="G61" s="2127"/>
      <c r="H61" s="2127"/>
      <c r="I61" s="2127"/>
      <c r="J61" s="2127"/>
      <c r="K61" s="2127"/>
      <c r="L61" s="2127"/>
      <c r="M61" s="2127"/>
      <c r="N61" s="2128"/>
      <c r="O61" s="1938">
        <v>454</v>
      </c>
      <c r="P61" s="1938"/>
    </row>
    <row r="62" spans="1:16" ht="21.6" customHeight="1" x14ac:dyDescent="0.25">
      <c r="A62" s="1937" t="s">
        <v>17</v>
      </c>
      <c r="B62" s="1937"/>
      <c r="C62" s="2126" t="s">
        <v>708</v>
      </c>
      <c r="D62" s="2127"/>
      <c r="E62" s="2127"/>
      <c r="F62" s="2127"/>
      <c r="G62" s="2127"/>
      <c r="H62" s="2127"/>
      <c r="I62" s="2127"/>
      <c r="J62" s="2127"/>
      <c r="K62" s="2127"/>
      <c r="L62" s="2127"/>
      <c r="M62" s="2127"/>
      <c r="N62" s="2128"/>
      <c r="O62" s="1938">
        <v>64</v>
      </c>
      <c r="P62" s="1938"/>
    </row>
    <row r="63" spans="1:16" ht="21.6" customHeight="1" x14ac:dyDescent="0.25">
      <c r="A63" s="1937" t="s">
        <v>18</v>
      </c>
      <c r="B63" s="1937"/>
      <c r="C63" s="2126" t="s">
        <v>709</v>
      </c>
      <c r="D63" s="2127"/>
      <c r="E63" s="2127"/>
      <c r="F63" s="2127"/>
      <c r="G63" s="2127"/>
      <c r="H63" s="2127"/>
      <c r="I63" s="2127"/>
      <c r="J63" s="2127"/>
      <c r="K63" s="2127"/>
      <c r="L63" s="2127"/>
      <c r="M63" s="2127"/>
      <c r="N63" s="2128"/>
      <c r="O63" s="1939" t="s">
        <v>145</v>
      </c>
      <c r="P63" s="1939"/>
    </row>
    <row r="64" spans="1:16" x14ac:dyDescent="0.25">
      <c r="A64" s="580"/>
      <c r="B64" s="580"/>
      <c r="C64" s="580"/>
      <c r="D64" s="580"/>
      <c r="E64" s="580"/>
      <c r="F64" s="580"/>
      <c r="G64" s="580"/>
      <c r="H64" s="580"/>
      <c r="I64" s="580"/>
      <c r="J64" s="546"/>
      <c r="K64" s="580"/>
      <c r="L64" s="580"/>
      <c r="M64" s="580"/>
      <c r="N64" s="580"/>
      <c r="O64" s="580"/>
      <c r="P64" s="580"/>
    </row>
    <row r="65" spans="1:16" s="580" customFormat="1" ht="27" customHeight="1" x14ac:dyDescent="0.25">
      <c r="A65" s="1933" t="s">
        <v>524</v>
      </c>
      <c r="B65" s="1933"/>
      <c r="C65" s="1933"/>
      <c r="D65" s="1933"/>
      <c r="E65" s="1933"/>
      <c r="F65" s="1933"/>
      <c r="G65" s="1933"/>
      <c r="H65" s="1933"/>
      <c r="I65" s="1933"/>
      <c r="J65" s="1933"/>
      <c r="K65" s="1933"/>
      <c r="L65" s="1933"/>
      <c r="M65" s="1933"/>
      <c r="N65" s="1933"/>
      <c r="O65" s="1933"/>
      <c r="P65" s="1933"/>
    </row>
    <row r="66" spans="1:16" s="580" customFormat="1" ht="58.9" customHeight="1" x14ac:dyDescent="0.25">
      <c r="A66" s="2113" t="s">
        <v>20</v>
      </c>
      <c r="B66" s="2114"/>
      <c r="C66" s="2115"/>
      <c r="D66" s="2116" t="s">
        <v>833</v>
      </c>
      <c r="E66" s="2117"/>
      <c r="F66" s="2117"/>
      <c r="G66" s="2117"/>
      <c r="H66" s="2117"/>
      <c r="I66" s="2117"/>
      <c r="J66" s="2117"/>
      <c r="K66" s="2117"/>
      <c r="L66" s="2117"/>
      <c r="M66" s="2117"/>
      <c r="N66" s="2117"/>
      <c r="O66" s="2117"/>
      <c r="P66" s="2118"/>
    </row>
    <row r="67" spans="1:16" s="580" customFormat="1" ht="134.44999999999999" customHeight="1" x14ac:dyDescent="0.25">
      <c r="A67" s="2119" t="s">
        <v>545</v>
      </c>
      <c r="B67" s="2120"/>
      <c r="C67" s="2121"/>
      <c r="D67" s="2116" t="s">
        <v>901</v>
      </c>
      <c r="E67" s="2117"/>
      <c r="F67" s="2117"/>
      <c r="G67" s="2117"/>
      <c r="H67" s="2117"/>
      <c r="I67" s="2117"/>
      <c r="J67" s="2117"/>
      <c r="K67" s="2117"/>
      <c r="L67" s="2117"/>
      <c r="M67" s="2117"/>
      <c r="N67" s="2117"/>
      <c r="O67" s="2117"/>
      <c r="P67" s="2118"/>
    </row>
    <row r="68" spans="1:16" s="580" customFormat="1" ht="75.75" customHeight="1" x14ac:dyDescent="0.25">
      <c r="A68" s="2122" t="s">
        <v>21</v>
      </c>
      <c r="B68" s="2123"/>
      <c r="C68" s="2124"/>
      <c r="D68" s="2116" t="s">
        <v>834</v>
      </c>
      <c r="E68" s="2116"/>
      <c r="F68" s="2116"/>
      <c r="G68" s="2116"/>
      <c r="H68" s="2116"/>
      <c r="I68" s="2116"/>
      <c r="J68" s="2116"/>
      <c r="K68" s="2116"/>
      <c r="L68" s="2116"/>
      <c r="M68" s="2116"/>
      <c r="N68" s="2116"/>
      <c r="O68" s="2116"/>
      <c r="P68" s="2125"/>
    </row>
    <row r="69" spans="1:16" s="580" customFormat="1" x14ac:dyDescent="0.25">
      <c r="A69" s="29"/>
      <c r="B69" s="29"/>
      <c r="C69" s="29"/>
      <c r="D69" s="29"/>
      <c r="E69" s="29"/>
      <c r="F69" s="29"/>
      <c r="G69" s="29"/>
      <c r="H69" s="29"/>
      <c r="I69" s="29"/>
      <c r="J69" s="614"/>
      <c r="K69" s="29"/>
      <c r="L69" s="29"/>
      <c r="M69" s="29"/>
      <c r="N69" s="29"/>
      <c r="O69" s="29"/>
      <c r="P69" s="29"/>
    </row>
    <row r="70" spans="1:16" s="580" customFormat="1" x14ac:dyDescent="0.25">
      <c r="A70" s="1928" t="s">
        <v>19</v>
      </c>
      <c r="B70" s="1928"/>
      <c r="C70" s="1928"/>
      <c r="D70" s="1928"/>
      <c r="E70" s="1928"/>
      <c r="F70" s="1928"/>
      <c r="G70" s="1928"/>
      <c r="H70" s="1928"/>
      <c r="I70" s="1928"/>
      <c r="J70" s="1928"/>
      <c r="K70" s="1928"/>
      <c r="L70" s="1928"/>
      <c r="M70" s="1928"/>
      <c r="N70" s="1928"/>
      <c r="O70" s="1928"/>
      <c r="P70" s="1928"/>
    </row>
    <row r="71" spans="1:16" s="580" customFormat="1" ht="24" customHeight="1" x14ac:dyDescent="0.25">
      <c r="A71" s="1929" t="s">
        <v>22</v>
      </c>
      <c r="B71" s="1929" t="s">
        <v>0</v>
      </c>
      <c r="C71" s="2107" t="s">
        <v>1</v>
      </c>
      <c r="D71" s="2108"/>
      <c r="E71" s="2108"/>
      <c r="F71" s="2108"/>
      <c r="G71" s="2108"/>
      <c r="H71" s="2108"/>
      <c r="I71" s="2108"/>
      <c r="J71" s="1791" t="s">
        <v>26</v>
      </c>
      <c r="K71" s="191">
        <v>2023</v>
      </c>
      <c r="L71" s="191">
        <v>2024</v>
      </c>
      <c r="M71" s="191">
        <v>2025</v>
      </c>
      <c r="N71" s="191">
        <v>2026</v>
      </c>
      <c r="O71" s="191">
        <v>2027</v>
      </c>
      <c r="P71" s="191">
        <v>2028</v>
      </c>
    </row>
    <row r="72" spans="1:16" s="580" customFormat="1" ht="55.15" customHeight="1" x14ac:dyDescent="0.25">
      <c r="A72" s="1929"/>
      <c r="B72" s="1929"/>
      <c r="C72" s="2109"/>
      <c r="D72" s="2110"/>
      <c r="E72" s="2110"/>
      <c r="F72" s="2110"/>
      <c r="G72" s="2110"/>
      <c r="H72" s="2110"/>
      <c r="I72" s="2110"/>
      <c r="J72" s="1791"/>
      <c r="K72" s="615" t="s">
        <v>11</v>
      </c>
      <c r="L72" s="615" t="s">
        <v>11</v>
      </c>
      <c r="M72" s="615" t="s">
        <v>12</v>
      </c>
      <c r="N72" s="615" t="s">
        <v>13</v>
      </c>
      <c r="O72" s="615" t="s">
        <v>14</v>
      </c>
      <c r="P72" s="615" t="s">
        <v>14</v>
      </c>
    </row>
    <row r="73" spans="1:16" s="580" customFormat="1" ht="51.75" customHeight="1" x14ac:dyDescent="0.25">
      <c r="A73" s="2101" t="s">
        <v>23</v>
      </c>
      <c r="B73" s="581" t="s">
        <v>102</v>
      </c>
      <c r="C73" s="1917" t="s">
        <v>710</v>
      </c>
      <c r="D73" s="2111"/>
      <c r="E73" s="2111"/>
      <c r="F73" s="2111"/>
      <c r="G73" s="2111"/>
      <c r="H73" s="2111"/>
      <c r="I73" s="2112"/>
      <c r="J73" s="184" t="s">
        <v>79</v>
      </c>
      <c r="K73" s="119">
        <v>31</v>
      </c>
      <c r="L73" s="184">
        <v>19</v>
      </c>
      <c r="M73" s="184">
        <v>23</v>
      </c>
      <c r="N73" s="184">
        <v>20</v>
      </c>
      <c r="O73" s="184">
        <v>20</v>
      </c>
      <c r="P73" s="184">
        <v>20</v>
      </c>
    </row>
    <row r="74" spans="1:16" s="580" customFormat="1" ht="24.75" customHeight="1" x14ac:dyDescent="0.25">
      <c r="A74" s="2102"/>
      <c r="B74" s="581" t="s">
        <v>122</v>
      </c>
      <c r="C74" s="1917" t="s">
        <v>835</v>
      </c>
      <c r="D74" s="1918"/>
      <c r="E74" s="1918"/>
      <c r="F74" s="1918"/>
      <c r="G74" s="1918"/>
      <c r="H74" s="1918"/>
      <c r="I74" s="1919"/>
      <c r="J74" s="184" t="s">
        <v>836</v>
      </c>
      <c r="K74" s="119">
        <v>1259.3</v>
      </c>
      <c r="L74" s="184">
        <v>1561.8</v>
      </c>
      <c r="M74" s="184">
        <v>0</v>
      </c>
      <c r="N74" s="184">
        <v>5000</v>
      </c>
      <c r="O74" s="184">
        <v>5500</v>
      </c>
      <c r="P74" s="184">
        <v>6000</v>
      </c>
    </row>
    <row r="75" spans="1:16" s="580" customFormat="1" ht="25.5" customHeight="1" x14ac:dyDescent="0.25">
      <c r="A75" s="2102"/>
      <c r="B75" s="581" t="s">
        <v>75</v>
      </c>
      <c r="C75" s="1917" t="s">
        <v>837</v>
      </c>
      <c r="D75" s="1918"/>
      <c r="E75" s="1918"/>
      <c r="F75" s="1918"/>
      <c r="G75" s="1918"/>
      <c r="H75" s="1918"/>
      <c r="I75" s="1919"/>
      <c r="J75" s="184" t="s">
        <v>79</v>
      </c>
      <c r="K75" s="119">
        <v>0</v>
      </c>
      <c r="L75" s="184">
        <v>0</v>
      </c>
      <c r="M75" s="184">
        <v>0</v>
      </c>
      <c r="N75" s="184">
        <v>10</v>
      </c>
      <c r="O75" s="184">
        <v>10</v>
      </c>
      <c r="P75" s="184">
        <v>10</v>
      </c>
    </row>
    <row r="76" spans="1:16" s="580" customFormat="1" ht="34.5" customHeight="1" x14ac:dyDescent="0.25">
      <c r="A76" s="2101" t="s">
        <v>24</v>
      </c>
      <c r="B76" s="581" t="s">
        <v>123</v>
      </c>
      <c r="C76" s="2104" t="s">
        <v>711</v>
      </c>
      <c r="D76" s="2105"/>
      <c r="E76" s="2105"/>
      <c r="F76" s="2105"/>
      <c r="G76" s="2105"/>
      <c r="H76" s="2105"/>
      <c r="I76" s="2106"/>
      <c r="J76" s="184" t="s">
        <v>79</v>
      </c>
      <c r="K76" s="119">
        <v>266</v>
      </c>
      <c r="L76" s="184">
        <v>276</v>
      </c>
      <c r="M76" s="184">
        <v>300</v>
      </c>
      <c r="N76" s="184">
        <v>200</v>
      </c>
      <c r="O76" s="184">
        <v>200</v>
      </c>
      <c r="P76" s="184">
        <v>200</v>
      </c>
    </row>
    <row r="77" spans="1:16" s="580" customFormat="1" ht="22.5" customHeight="1" x14ac:dyDescent="0.25">
      <c r="A77" s="2102"/>
      <c r="B77" s="581" t="s">
        <v>80</v>
      </c>
      <c r="C77" s="2104" t="s">
        <v>838</v>
      </c>
      <c r="D77" s="2105"/>
      <c r="E77" s="2105"/>
      <c r="F77" s="2105"/>
      <c r="G77" s="2105"/>
      <c r="H77" s="2105"/>
      <c r="I77" s="2106"/>
      <c r="J77" s="184" t="s">
        <v>79</v>
      </c>
      <c r="K77" s="119">
        <v>0</v>
      </c>
      <c r="L77" s="184">
        <v>0</v>
      </c>
      <c r="M77" s="184">
        <v>0</v>
      </c>
      <c r="N77" s="184">
        <v>2</v>
      </c>
      <c r="O77" s="184">
        <v>2</v>
      </c>
      <c r="P77" s="184">
        <v>2</v>
      </c>
    </row>
    <row r="78" spans="1:16" s="580" customFormat="1" ht="24" customHeight="1" x14ac:dyDescent="0.25">
      <c r="A78" s="2102"/>
      <c r="B78" s="581" t="s">
        <v>103</v>
      </c>
      <c r="C78" s="2104" t="s">
        <v>839</v>
      </c>
      <c r="D78" s="2105"/>
      <c r="E78" s="2105"/>
      <c r="F78" s="2105"/>
      <c r="G78" s="2105"/>
      <c r="H78" s="2105"/>
      <c r="I78" s="2106"/>
      <c r="J78" s="184" t="s">
        <v>79</v>
      </c>
      <c r="K78" s="119">
        <v>26</v>
      </c>
      <c r="L78" s="184">
        <v>38</v>
      </c>
      <c r="M78" s="184">
        <v>30</v>
      </c>
      <c r="N78" s="184">
        <v>30</v>
      </c>
      <c r="O78" s="184">
        <v>30</v>
      </c>
      <c r="P78" s="184">
        <v>30</v>
      </c>
    </row>
    <row r="79" spans="1:16" s="580" customFormat="1" ht="24" customHeight="1" x14ac:dyDescent="0.25">
      <c r="A79" s="2103"/>
      <c r="B79" s="119" t="s">
        <v>81</v>
      </c>
      <c r="C79" s="1783" t="s">
        <v>840</v>
      </c>
      <c r="D79" s="1783"/>
      <c r="E79" s="1783"/>
      <c r="F79" s="1783"/>
      <c r="G79" s="1783"/>
      <c r="H79" s="1783"/>
      <c r="I79" s="1783"/>
      <c r="J79" s="119" t="s">
        <v>138</v>
      </c>
      <c r="K79" s="119">
        <v>0</v>
      </c>
      <c r="L79" s="119">
        <v>0</v>
      </c>
      <c r="M79" s="119">
        <v>0</v>
      </c>
      <c r="N79" s="119" t="s">
        <v>841</v>
      </c>
      <c r="O79" s="119" t="s">
        <v>842</v>
      </c>
      <c r="P79" s="119" t="s">
        <v>843</v>
      </c>
    </row>
    <row r="80" spans="1:16" s="580" customFormat="1" ht="24" customHeight="1" x14ac:dyDescent="0.25">
      <c r="A80" s="2101" t="s">
        <v>25</v>
      </c>
      <c r="B80" s="581" t="s">
        <v>86</v>
      </c>
      <c r="C80" s="2104" t="s">
        <v>844</v>
      </c>
      <c r="D80" s="2105"/>
      <c r="E80" s="2105"/>
      <c r="F80" s="2105"/>
      <c r="G80" s="2105"/>
      <c r="H80" s="2105"/>
      <c r="I80" s="2106"/>
      <c r="J80" s="184" t="s">
        <v>632</v>
      </c>
      <c r="K80" s="119">
        <v>2128</v>
      </c>
      <c r="L80" s="184">
        <v>2208</v>
      </c>
      <c r="M80" s="184">
        <v>2400</v>
      </c>
      <c r="N80" s="184">
        <v>1600</v>
      </c>
      <c r="O80" s="184">
        <v>1600</v>
      </c>
      <c r="P80" s="184">
        <v>1600</v>
      </c>
    </row>
    <row r="81" spans="1:16" s="580" customFormat="1" ht="28.15" customHeight="1" x14ac:dyDescent="0.25">
      <c r="A81" s="2103"/>
      <c r="B81" s="184" t="s">
        <v>87</v>
      </c>
      <c r="C81" s="1240" t="s">
        <v>845</v>
      </c>
      <c r="D81" s="1240"/>
      <c r="E81" s="1240"/>
      <c r="F81" s="1240"/>
      <c r="G81" s="1240"/>
      <c r="H81" s="1240"/>
      <c r="I81" s="1240"/>
      <c r="J81" s="184" t="s">
        <v>846</v>
      </c>
      <c r="K81" s="184">
        <v>0</v>
      </c>
      <c r="L81" s="184">
        <v>0</v>
      </c>
      <c r="M81" s="184">
        <v>0</v>
      </c>
      <c r="N81" s="184" t="s">
        <v>847</v>
      </c>
      <c r="O81" s="184" t="s">
        <v>848</v>
      </c>
      <c r="P81" s="184" t="s">
        <v>849</v>
      </c>
    </row>
    <row r="82" spans="1:16" ht="19.899999999999999" customHeight="1" x14ac:dyDescent="0.25">
      <c r="A82" s="580"/>
      <c r="B82" s="580"/>
      <c r="C82" s="580"/>
      <c r="D82" s="580"/>
      <c r="E82" s="580"/>
      <c r="F82" s="580"/>
      <c r="G82" s="580"/>
      <c r="H82" s="580"/>
      <c r="I82" s="580"/>
      <c r="J82" s="546"/>
      <c r="K82" s="580"/>
      <c r="L82" s="580"/>
      <c r="M82" s="580"/>
      <c r="N82" s="580"/>
      <c r="O82" s="580"/>
      <c r="P82" s="580"/>
    </row>
    <row r="83" spans="1:16" x14ac:dyDescent="0.25">
      <c r="A83" s="2092" t="s">
        <v>27</v>
      </c>
      <c r="B83" s="2093"/>
      <c r="C83" s="2093"/>
      <c r="D83" s="2093"/>
      <c r="E83" s="2093"/>
      <c r="F83" s="2093"/>
      <c r="G83" s="2093"/>
      <c r="H83" s="2093"/>
      <c r="I83" s="2093"/>
      <c r="J83" s="2093"/>
      <c r="K83" s="2093"/>
      <c r="L83" s="2093"/>
      <c r="M83" s="2093"/>
      <c r="N83" s="2093"/>
      <c r="O83" s="2093"/>
      <c r="P83" s="2094"/>
    </row>
    <row r="84" spans="1:16" x14ac:dyDescent="0.25">
      <c r="A84" s="2095" t="s">
        <v>1</v>
      </c>
      <c r="B84" s="2096"/>
      <c r="C84" s="2096"/>
      <c r="D84" s="2097"/>
      <c r="E84" s="2085" t="s">
        <v>0</v>
      </c>
      <c r="F84" s="2086"/>
      <c r="G84" s="2085">
        <v>2023</v>
      </c>
      <c r="H84" s="2086"/>
      <c r="I84" s="583">
        <v>2024</v>
      </c>
      <c r="J84" s="584">
        <v>2025</v>
      </c>
      <c r="K84" s="1930">
        <v>2026</v>
      </c>
      <c r="L84" s="1932"/>
      <c r="M84" s="1930">
        <v>2027</v>
      </c>
      <c r="N84" s="1932"/>
      <c r="O84" s="1938">
        <v>2028</v>
      </c>
      <c r="P84" s="1938"/>
    </row>
    <row r="85" spans="1:16" x14ac:dyDescent="0.25">
      <c r="A85" s="2098"/>
      <c r="B85" s="2099"/>
      <c r="C85" s="2099"/>
      <c r="D85" s="2100"/>
      <c r="E85" s="583" t="s">
        <v>36</v>
      </c>
      <c r="F85" s="616" t="s">
        <v>37</v>
      </c>
      <c r="G85" s="2085" t="s">
        <v>11</v>
      </c>
      <c r="H85" s="2086"/>
      <c r="I85" s="583" t="s">
        <v>11</v>
      </c>
      <c r="J85" s="584" t="s">
        <v>12</v>
      </c>
      <c r="K85" s="2085" t="s">
        <v>13</v>
      </c>
      <c r="L85" s="2086"/>
      <c r="M85" s="2085" t="s">
        <v>14</v>
      </c>
      <c r="N85" s="2086"/>
      <c r="O85" s="2085" t="s">
        <v>14</v>
      </c>
      <c r="P85" s="2086"/>
    </row>
    <row r="86" spans="1:16" x14ac:dyDescent="0.25">
      <c r="A86" s="2087" t="s">
        <v>597</v>
      </c>
      <c r="B86" s="2088"/>
      <c r="C86" s="2088"/>
      <c r="D86" s="2089"/>
      <c r="E86" s="583"/>
      <c r="F86" s="616"/>
      <c r="G86" s="2090">
        <f>G87</f>
        <v>61717.4</v>
      </c>
      <c r="H86" s="2091"/>
      <c r="I86" s="617">
        <f>I87</f>
        <v>59395.600000000006</v>
      </c>
      <c r="J86" s="617">
        <f>J87</f>
        <v>65148.6</v>
      </c>
      <c r="K86" s="2083">
        <f>K87</f>
        <v>76603.3</v>
      </c>
      <c r="L86" s="2084"/>
      <c r="M86" s="2083">
        <f>M87</f>
        <v>106126</v>
      </c>
      <c r="N86" s="2084"/>
      <c r="O86" s="2083">
        <f>O87</f>
        <v>89176</v>
      </c>
      <c r="P86" s="2084"/>
    </row>
    <row r="87" spans="1:16" s="585" customFormat="1" ht="23.85" customHeight="1" x14ac:dyDescent="0.25">
      <c r="A87" s="2082" t="s">
        <v>702</v>
      </c>
      <c r="B87" s="2082"/>
      <c r="C87" s="2082"/>
      <c r="D87" s="2082"/>
      <c r="E87" s="618" t="s">
        <v>703</v>
      </c>
      <c r="F87" s="619"/>
      <c r="G87" s="2083">
        <f>G88+G91+G106+G109+G114+G122</f>
        <v>61717.4</v>
      </c>
      <c r="H87" s="2084"/>
      <c r="I87" s="620">
        <f>I88+I91+I106+I109+I114+I122</f>
        <v>59395.600000000006</v>
      </c>
      <c r="J87" s="620">
        <f>J88+J91+J106+J109+J114+J122</f>
        <v>65148.6</v>
      </c>
      <c r="K87" s="2083">
        <f>SUM(K88+K91+K106+K109+K114+K122)</f>
        <v>76603.3</v>
      </c>
      <c r="L87" s="2084"/>
      <c r="M87" s="2083">
        <f>SUM(M88+M91+M106+M109+M114+M122)</f>
        <v>106126</v>
      </c>
      <c r="N87" s="2084"/>
      <c r="O87" s="2083">
        <f>SUM(O88+O91+O106+O109+O114+O122)</f>
        <v>89176</v>
      </c>
      <c r="P87" s="2084"/>
    </row>
    <row r="88" spans="1:16" s="585" customFormat="1" ht="23.85" customHeight="1" x14ac:dyDescent="0.25">
      <c r="A88" s="1615" t="s">
        <v>414</v>
      </c>
      <c r="B88" s="1633"/>
      <c r="C88" s="1633"/>
      <c r="D88" s="1634"/>
      <c r="E88" s="540"/>
      <c r="F88" s="540">
        <v>21</v>
      </c>
      <c r="G88" s="1573">
        <f>G89+G90</f>
        <v>49000.5</v>
      </c>
      <c r="H88" s="1574"/>
      <c r="I88" s="518">
        <f>I89+I90</f>
        <v>46011.9</v>
      </c>
      <c r="J88" s="518">
        <f>J89+J90</f>
        <v>49000.5</v>
      </c>
      <c r="K88" s="2080">
        <f>K89+K90</f>
        <v>49000.5</v>
      </c>
      <c r="L88" s="2080"/>
      <c r="M88" s="2080">
        <f>M89+M90</f>
        <v>49000.5</v>
      </c>
      <c r="N88" s="2080"/>
      <c r="O88" s="2080">
        <f>O89+O90</f>
        <v>49000.5</v>
      </c>
      <c r="P88" s="2080"/>
    </row>
    <row r="89" spans="1:16" ht="24.75" customHeight="1" x14ac:dyDescent="0.25">
      <c r="A89" s="1022" t="s">
        <v>505</v>
      </c>
      <c r="B89" s="1022"/>
      <c r="C89" s="1022"/>
      <c r="D89" s="1022"/>
      <c r="E89" s="509"/>
      <c r="F89" s="510">
        <v>211180</v>
      </c>
      <c r="G89" s="1564">
        <v>37941.1</v>
      </c>
      <c r="H89" s="1565"/>
      <c r="I89" s="621">
        <v>35633.9</v>
      </c>
      <c r="J89" s="621">
        <v>37985</v>
      </c>
      <c r="K89" s="1750">
        <v>37985</v>
      </c>
      <c r="L89" s="1751"/>
      <c r="M89" s="1750">
        <v>37985</v>
      </c>
      <c r="N89" s="1751"/>
      <c r="O89" s="1750">
        <v>37985</v>
      </c>
      <c r="P89" s="1751"/>
    </row>
    <row r="90" spans="1:16" ht="30.4" customHeight="1" x14ac:dyDescent="0.25">
      <c r="A90" s="1566" t="s">
        <v>507</v>
      </c>
      <c r="B90" s="1567"/>
      <c r="C90" s="1567"/>
      <c r="D90" s="1568"/>
      <c r="E90" s="509"/>
      <c r="F90" s="510">
        <v>212100</v>
      </c>
      <c r="G90" s="2078">
        <v>11059.4</v>
      </c>
      <c r="H90" s="2078"/>
      <c r="I90" s="522">
        <v>10378</v>
      </c>
      <c r="J90" s="622">
        <v>11015.5</v>
      </c>
      <c r="K90" s="1959">
        <v>11015.5</v>
      </c>
      <c r="L90" s="1959"/>
      <c r="M90" s="1959">
        <v>11015.5</v>
      </c>
      <c r="N90" s="1959"/>
      <c r="O90" s="1959">
        <v>11015.5</v>
      </c>
      <c r="P90" s="1959"/>
    </row>
    <row r="91" spans="1:16" s="585" customFormat="1" ht="22.9" customHeight="1" x14ac:dyDescent="0.25">
      <c r="A91" s="2081" t="s">
        <v>88</v>
      </c>
      <c r="B91" s="2081"/>
      <c r="C91" s="2081"/>
      <c r="D91" s="2081"/>
      <c r="E91" s="540"/>
      <c r="F91" s="540">
        <v>22</v>
      </c>
      <c r="G91" s="1573">
        <f>SUM(G92:H105)</f>
        <v>8982.4</v>
      </c>
      <c r="H91" s="1574"/>
      <c r="I91" s="518">
        <f>I92+I93+I94+I95+I96+I97+I98+I99+I100+I101+I102+I103+I104+I105</f>
        <v>10029.200000000001</v>
      </c>
      <c r="J91" s="518">
        <f>J92+J93+J94+J95+J96+J97+J98+J99+J100+J101+J102+J103+J104+J105</f>
        <v>12356.1</v>
      </c>
      <c r="K91" s="1573">
        <f>SUM(K92+K93+K94+K95+K96+K97+K98+K99+K100+K101+K102+K103+K104+K105)</f>
        <v>17005</v>
      </c>
      <c r="L91" s="1574"/>
      <c r="M91" s="1573">
        <f>SUM(M92+M93+M94+M95+M96+M97+M98+M99+M100+M101+M102+M103+M104+M105)</f>
        <v>17775</v>
      </c>
      <c r="N91" s="1574"/>
      <c r="O91" s="1573">
        <f>SUM(O92+O93+O94+O95+O96+O97+O98+O99+O100+O101+O102+O103+O104+O105)</f>
        <v>19855</v>
      </c>
      <c r="P91" s="1574"/>
    </row>
    <row r="92" spans="1:16" ht="22.9" customHeight="1" x14ac:dyDescent="0.25">
      <c r="A92" s="1637" t="s">
        <v>461</v>
      </c>
      <c r="B92" s="1637"/>
      <c r="C92" s="1637"/>
      <c r="D92" s="1637"/>
      <c r="E92" s="509"/>
      <c r="F92" s="552" t="s">
        <v>598</v>
      </c>
      <c r="G92" s="1564">
        <v>497.1</v>
      </c>
      <c r="H92" s="1565"/>
      <c r="I92" s="623">
        <v>666</v>
      </c>
      <c r="J92" s="623">
        <v>650</v>
      </c>
      <c r="K92" s="1564">
        <v>700</v>
      </c>
      <c r="L92" s="1565"/>
      <c r="M92" s="1564">
        <v>750</v>
      </c>
      <c r="N92" s="1565"/>
      <c r="O92" s="1564">
        <v>800</v>
      </c>
      <c r="P92" s="1565"/>
    </row>
    <row r="93" spans="1:16" ht="22.9" customHeight="1" x14ac:dyDescent="0.25">
      <c r="A93" s="1637" t="s">
        <v>462</v>
      </c>
      <c r="B93" s="1637"/>
      <c r="C93" s="1637"/>
      <c r="D93" s="1637"/>
      <c r="E93" s="509"/>
      <c r="F93" s="552">
        <v>222220</v>
      </c>
      <c r="G93" s="2078">
        <v>21.6</v>
      </c>
      <c r="H93" s="2078"/>
      <c r="I93" s="623">
        <v>20.399999999999999</v>
      </c>
      <c r="J93" s="623">
        <v>30</v>
      </c>
      <c r="K93" s="1564">
        <v>80</v>
      </c>
      <c r="L93" s="1565"/>
      <c r="M93" s="1564">
        <v>80</v>
      </c>
      <c r="N93" s="1565"/>
      <c r="O93" s="1564">
        <v>80</v>
      </c>
      <c r="P93" s="1565"/>
    </row>
    <row r="94" spans="1:16" ht="22.9" customHeight="1" x14ac:dyDescent="0.25">
      <c r="A94" s="1911" t="s">
        <v>463</v>
      </c>
      <c r="B94" s="1764"/>
      <c r="C94" s="1764"/>
      <c r="D94" s="1765"/>
      <c r="E94" s="509"/>
      <c r="F94" s="552" t="s">
        <v>599</v>
      </c>
      <c r="G94" s="2078">
        <v>2585.6</v>
      </c>
      <c r="H94" s="2078"/>
      <c r="I94" s="624">
        <v>2480</v>
      </c>
      <c r="J94" s="623">
        <v>3000</v>
      </c>
      <c r="K94" s="1564">
        <v>4000</v>
      </c>
      <c r="L94" s="1565"/>
      <c r="M94" s="1564">
        <v>4500</v>
      </c>
      <c r="N94" s="1565"/>
      <c r="O94" s="1564">
        <v>5000</v>
      </c>
      <c r="P94" s="1565"/>
    </row>
    <row r="95" spans="1:16" ht="22.9" customHeight="1" x14ac:dyDescent="0.25">
      <c r="A95" s="1910" t="s">
        <v>89</v>
      </c>
      <c r="B95" s="1761"/>
      <c r="C95" s="1761"/>
      <c r="D95" s="1762"/>
      <c r="E95" s="509"/>
      <c r="F95" s="552" t="s">
        <v>600</v>
      </c>
      <c r="G95" s="2078">
        <v>697.3</v>
      </c>
      <c r="H95" s="2078"/>
      <c r="I95" s="623">
        <v>700.9</v>
      </c>
      <c r="J95" s="623">
        <v>700</v>
      </c>
      <c r="K95" s="1564">
        <v>750</v>
      </c>
      <c r="L95" s="1565"/>
      <c r="M95" s="1564">
        <v>750</v>
      </c>
      <c r="N95" s="1565"/>
      <c r="O95" s="1564">
        <v>750</v>
      </c>
      <c r="P95" s="1565"/>
    </row>
    <row r="96" spans="1:16" ht="22.9" customHeight="1" x14ac:dyDescent="0.25">
      <c r="A96" s="1637" t="s">
        <v>90</v>
      </c>
      <c r="B96" s="1637"/>
      <c r="C96" s="1637"/>
      <c r="D96" s="1637"/>
      <c r="E96" s="509"/>
      <c r="F96" s="552" t="s">
        <v>601</v>
      </c>
      <c r="G96" s="1564">
        <v>129</v>
      </c>
      <c r="H96" s="1565"/>
      <c r="I96" s="623">
        <v>93.2</v>
      </c>
      <c r="J96" s="623">
        <v>100</v>
      </c>
      <c r="K96" s="1564">
        <v>100</v>
      </c>
      <c r="L96" s="1565"/>
      <c r="M96" s="1564">
        <v>100</v>
      </c>
      <c r="N96" s="1565"/>
      <c r="O96" s="1564">
        <v>100</v>
      </c>
      <c r="P96" s="1565"/>
    </row>
    <row r="97" spans="1:16" ht="22.9" customHeight="1" x14ac:dyDescent="0.25">
      <c r="A97" s="1637" t="s">
        <v>553</v>
      </c>
      <c r="B97" s="1637"/>
      <c r="C97" s="1637"/>
      <c r="D97" s="1637"/>
      <c r="E97" s="509"/>
      <c r="F97" s="552" t="s">
        <v>602</v>
      </c>
      <c r="G97" s="2078">
        <v>2704.6</v>
      </c>
      <c r="H97" s="2078"/>
      <c r="I97" s="624">
        <v>3195.6</v>
      </c>
      <c r="J97" s="623">
        <v>3000</v>
      </c>
      <c r="K97" s="1564">
        <v>2000</v>
      </c>
      <c r="L97" s="1565"/>
      <c r="M97" s="1564">
        <v>2500</v>
      </c>
      <c r="N97" s="1565"/>
      <c r="O97" s="1564">
        <v>3000</v>
      </c>
      <c r="P97" s="1565"/>
    </row>
    <row r="98" spans="1:16" ht="22.9" customHeight="1" x14ac:dyDescent="0.25">
      <c r="A98" s="1637" t="s">
        <v>604</v>
      </c>
      <c r="B98" s="1637"/>
      <c r="C98" s="1637"/>
      <c r="D98" s="1637"/>
      <c r="E98" s="509"/>
      <c r="F98" s="552" t="s">
        <v>605</v>
      </c>
      <c r="G98" s="2078">
        <v>1708.3</v>
      </c>
      <c r="H98" s="2078"/>
      <c r="I98" s="623">
        <v>2283.1</v>
      </c>
      <c r="J98" s="623">
        <v>2000</v>
      </c>
      <c r="K98" s="1564">
        <v>4000</v>
      </c>
      <c r="L98" s="1565"/>
      <c r="M98" s="1564">
        <v>4000</v>
      </c>
      <c r="N98" s="1565"/>
      <c r="O98" s="1564">
        <v>4000</v>
      </c>
      <c r="P98" s="1565"/>
    </row>
    <row r="99" spans="1:16" ht="22.9" customHeight="1" x14ac:dyDescent="0.25">
      <c r="A99" s="1900" t="s">
        <v>712</v>
      </c>
      <c r="B99" s="1754"/>
      <c r="C99" s="1754"/>
      <c r="D99" s="1755"/>
      <c r="E99" s="509"/>
      <c r="F99" s="552">
        <v>222810</v>
      </c>
      <c r="G99" s="2078">
        <v>6.6</v>
      </c>
      <c r="H99" s="2078"/>
      <c r="I99" s="623"/>
      <c r="J99" s="623">
        <v>10.1</v>
      </c>
      <c r="K99" s="1564">
        <v>10</v>
      </c>
      <c r="L99" s="1565"/>
      <c r="M99" s="1564">
        <v>10</v>
      </c>
      <c r="N99" s="1565"/>
      <c r="O99" s="1564">
        <v>10</v>
      </c>
      <c r="P99" s="1565"/>
    </row>
    <row r="100" spans="1:16" s="586" customFormat="1" ht="22.9" customHeight="1" x14ac:dyDescent="0.25">
      <c r="A100" s="1637" t="s">
        <v>110</v>
      </c>
      <c r="B100" s="1637"/>
      <c r="C100" s="1637"/>
      <c r="D100" s="1637"/>
      <c r="E100" s="509"/>
      <c r="F100" s="552">
        <v>222920</v>
      </c>
      <c r="G100" s="2078">
        <v>389.3</v>
      </c>
      <c r="H100" s="2078"/>
      <c r="I100" s="623">
        <v>178.2</v>
      </c>
      <c r="J100" s="623">
        <v>150</v>
      </c>
      <c r="K100" s="1564">
        <v>1000</v>
      </c>
      <c r="L100" s="1565"/>
      <c r="M100" s="1564">
        <v>700</v>
      </c>
      <c r="N100" s="1565"/>
      <c r="O100" s="1564">
        <v>700</v>
      </c>
      <c r="P100" s="1565"/>
    </row>
    <row r="101" spans="1:16" ht="22.9" customHeight="1" x14ac:dyDescent="0.25">
      <c r="A101" s="1637" t="s">
        <v>466</v>
      </c>
      <c r="B101" s="1637"/>
      <c r="C101" s="1637"/>
      <c r="D101" s="1637"/>
      <c r="E101" s="509"/>
      <c r="F101" s="552">
        <v>222940</v>
      </c>
      <c r="G101" s="2078">
        <v>0.5</v>
      </c>
      <c r="H101" s="2078"/>
      <c r="I101" s="623"/>
      <c r="J101" s="623"/>
      <c r="K101" s="1564">
        <v>350</v>
      </c>
      <c r="L101" s="1565"/>
      <c r="M101" s="1564">
        <v>370</v>
      </c>
      <c r="N101" s="1565"/>
      <c r="O101" s="1564">
        <v>400</v>
      </c>
      <c r="P101" s="1565"/>
    </row>
    <row r="102" spans="1:16" ht="22.9" customHeight="1" x14ac:dyDescent="0.25">
      <c r="A102" s="1637" t="s">
        <v>511</v>
      </c>
      <c r="B102" s="1637"/>
      <c r="C102" s="1637"/>
      <c r="D102" s="1637"/>
      <c r="E102" s="509"/>
      <c r="F102" s="552">
        <v>222980</v>
      </c>
      <c r="G102" s="2078">
        <v>10.8</v>
      </c>
      <c r="H102" s="2078"/>
      <c r="I102" s="623">
        <v>10.4</v>
      </c>
      <c r="J102" s="623">
        <v>15</v>
      </c>
      <c r="K102" s="1564">
        <v>15</v>
      </c>
      <c r="L102" s="1565"/>
      <c r="M102" s="1564">
        <v>15</v>
      </c>
      <c r="N102" s="1565"/>
      <c r="O102" s="1564">
        <v>15</v>
      </c>
      <c r="P102" s="1565"/>
    </row>
    <row r="103" spans="1:16" ht="22.9" customHeight="1" x14ac:dyDescent="0.25">
      <c r="A103" s="1637" t="s">
        <v>140</v>
      </c>
      <c r="B103" s="1637"/>
      <c r="C103" s="1637"/>
      <c r="D103" s="1637"/>
      <c r="E103" s="509"/>
      <c r="F103" s="552" t="s">
        <v>607</v>
      </c>
      <c r="G103" s="2078">
        <v>231.7</v>
      </c>
      <c r="H103" s="2078"/>
      <c r="I103" s="624"/>
      <c r="J103" s="623"/>
      <c r="K103" s="1564"/>
      <c r="L103" s="1565"/>
      <c r="M103" s="1564"/>
      <c r="N103" s="1565"/>
      <c r="O103" s="1564"/>
      <c r="P103" s="1565"/>
    </row>
    <row r="104" spans="1:16" ht="22.9" customHeight="1" x14ac:dyDescent="0.25">
      <c r="A104" s="1637" t="s">
        <v>713</v>
      </c>
      <c r="B104" s="1637"/>
      <c r="C104" s="1637"/>
      <c r="D104" s="1637"/>
      <c r="E104" s="509"/>
      <c r="F104" s="552" t="s">
        <v>714</v>
      </c>
      <c r="G104" s="2078"/>
      <c r="H104" s="2078"/>
      <c r="I104" s="624"/>
      <c r="J104" s="623">
        <v>1000</v>
      </c>
      <c r="K104" s="1564"/>
      <c r="L104" s="1565"/>
      <c r="M104" s="1564"/>
      <c r="N104" s="1565"/>
      <c r="O104" s="1564"/>
      <c r="P104" s="1565"/>
    </row>
    <row r="105" spans="1:16" ht="22.9" customHeight="1" x14ac:dyDescent="0.25">
      <c r="A105" s="1637" t="s">
        <v>140</v>
      </c>
      <c r="B105" s="1637"/>
      <c r="C105" s="1637"/>
      <c r="D105" s="1637"/>
      <c r="E105" s="509"/>
      <c r="F105" s="552">
        <v>222999</v>
      </c>
      <c r="G105" s="2078"/>
      <c r="H105" s="2078"/>
      <c r="I105" s="624">
        <v>401.4</v>
      </c>
      <c r="J105" s="623">
        <v>1701</v>
      </c>
      <c r="K105" s="1564">
        <v>4000</v>
      </c>
      <c r="L105" s="1565"/>
      <c r="M105" s="1564">
        <v>4000</v>
      </c>
      <c r="N105" s="1565"/>
      <c r="O105" s="1564">
        <v>5000</v>
      </c>
      <c r="P105" s="1565"/>
    </row>
    <row r="106" spans="1:16" s="585" customFormat="1" ht="24" customHeight="1" x14ac:dyDescent="0.25">
      <c r="A106" s="1615" t="s">
        <v>470</v>
      </c>
      <c r="B106" s="1633"/>
      <c r="C106" s="1633"/>
      <c r="D106" s="1634"/>
      <c r="E106" s="540"/>
      <c r="F106" s="540">
        <v>27</v>
      </c>
      <c r="G106" s="2080">
        <f>G107+G108</f>
        <v>872.5</v>
      </c>
      <c r="H106" s="2080"/>
      <c r="I106" s="518">
        <f>I107+I108</f>
        <v>587.5</v>
      </c>
      <c r="J106" s="518">
        <f>J107+J108</f>
        <v>260</v>
      </c>
      <c r="K106" s="2080">
        <f>K107+K108</f>
        <v>300</v>
      </c>
      <c r="L106" s="2080"/>
      <c r="M106" s="2080">
        <f>M107+M108</f>
        <v>300</v>
      </c>
      <c r="N106" s="2080"/>
      <c r="O106" s="2080">
        <f>O107+O108</f>
        <v>300</v>
      </c>
      <c r="P106" s="2080"/>
    </row>
    <row r="107" spans="1:16" s="585" customFormat="1" ht="28.5" customHeight="1" x14ac:dyDescent="0.25">
      <c r="A107" s="1652" t="s">
        <v>513</v>
      </c>
      <c r="B107" s="1652"/>
      <c r="C107" s="1652"/>
      <c r="D107" s="1652"/>
      <c r="E107" s="540"/>
      <c r="F107" s="509">
        <v>273200</v>
      </c>
      <c r="G107" s="2078">
        <v>672.1</v>
      </c>
      <c r="H107" s="2078"/>
      <c r="I107" s="570">
        <v>402.5</v>
      </c>
      <c r="J107" s="570">
        <v>60</v>
      </c>
      <c r="K107" s="2078">
        <v>100</v>
      </c>
      <c r="L107" s="2078"/>
      <c r="M107" s="2078">
        <v>100</v>
      </c>
      <c r="N107" s="2078"/>
      <c r="O107" s="2078">
        <v>100</v>
      </c>
      <c r="P107" s="2078"/>
    </row>
    <row r="108" spans="1:16" ht="46.5" customHeight="1" x14ac:dyDescent="0.25">
      <c r="A108" s="1643" t="s">
        <v>514</v>
      </c>
      <c r="B108" s="1643"/>
      <c r="C108" s="1643"/>
      <c r="D108" s="1643"/>
      <c r="E108" s="509"/>
      <c r="F108" s="510">
        <v>273500</v>
      </c>
      <c r="G108" s="2078">
        <v>200.4</v>
      </c>
      <c r="H108" s="2078"/>
      <c r="I108" s="623">
        <v>185</v>
      </c>
      <c r="J108" s="623">
        <v>200</v>
      </c>
      <c r="K108" s="2078">
        <v>200</v>
      </c>
      <c r="L108" s="2078"/>
      <c r="M108" s="2078">
        <v>200</v>
      </c>
      <c r="N108" s="2078"/>
      <c r="O108" s="2078">
        <v>200</v>
      </c>
      <c r="P108" s="2078"/>
    </row>
    <row r="109" spans="1:16" s="587" customFormat="1" ht="22.9" customHeight="1" x14ac:dyDescent="0.25">
      <c r="A109" s="1615" t="s">
        <v>71</v>
      </c>
      <c r="B109" s="1633"/>
      <c r="C109" s="1633"/>
      <c r="D109" s="1634"/>
      <c r="E109" s="540"/>
      <c r="F109" s="625">
        <v>28</v>
      </c>
      <c r="G109" s="2080">
        <f>G110+G111+G112+G113</f>
        <v>867.59999999999991</v>
      </c>
      <c r="H109" s="2080"/>
      <c r="I109" s="518">
        <f>I110+I111+I112+I113</f>
        <v>739.8</v>
      </c>
      <c r="J109" s="518">
        <f>J110+J111+J112+J113</f>
        <v>717</v>
      </c>
      <c r="K109" s="2080">
        <f>K110+K111+K112+K113</f>
        <v>740.2</v>
      </c>
      <c r="L109" s="2080"/>
      <c r="M109" s="2080">
        <f>M110+M111+M112+M113</f>
        <v>740.2</v>
      </c>
      <c r="N109" s="2080"/>
      <c r="O109" s="2080">
        <f>O110+O111+O112+O113</f>
        <v>740.2</v>
      </c>
      <c r="P109" s="2080"/>
    </row>
    <row r="110" spans="1:16" s="587" customFormat="1" ht="22.9" customHeight="1" x14ac:dyDescent="0.25">
      <c r="A110" s="1637" t="s">
        <v>635</v>
      </c>
      <c r="B110" s="1637"/>
      <c r="C110" s="1637"/>
      <c r="D110" s="1637"/>
      <c r="E110" s="540"/>
      <c r="F110" s="626">
        <v>281110</v>
      </c>
      <c r="G110" s="2078">
        <v>682.3</v>
      </c>
      <c r="H110" s="2078"/>
      <c r="I110" s="623">
        <v>671.8</v>
      </c>
      <c r="J110" s="623">
        <v>707</v>
      </c>
      <c r="K110" s="2078">
        <v>694.2</v>
      </c>
      <c r="L110" s="2078"/>
      <c r="M110" s="2078">
        <v>694.2</v>
      </c>
      <c r="N110" s="2078"/>
      <c r="O110" s="2078">
        <v>694.2</v>
      </c>
      <c r="P110" s="2078"/>
    </row>
    <row r="111" spans="1:16" s="587" customFormat="1" ht="22.9" customHeight="1" x14ac:dyDescent="0.25">
      <c r="A111" s="1637" t="s">
        <v>715</v>
      </c>
      <c r="B111" s="1637"/>
      <c r="C111" s="1637"/>
      <c r="D111" s="1637"/>
      <c r="E111" s="540"/>
      <c r="F111" s="626">
        <v>281230</v>
      </c>
      <c r="G111" s="2078"/>
      <c r="H111" s="2078"/>
      <c r="I111" s="623"/>
      <c r="J111" s="623"/>
      <c r="K111" s="2078">
        <v>36</v>
      </c>
      <c r="L111" s="2078"/>
      <c r="M111" s="2078">
        <v>36</v>
      </c>
      <c r="N111" s="2078"/>
      <c r="O111" s="2078">
        <v>36</v>
      </c>
      <c r="P111" s="2078"/>
    </row>
    <row r="112" spans="1:16" ht="22.9" customHeight="1" x14ac:dyDescent="0.25">
      <c r="A112" s="1637" t="s">
        <v>636</v>
      </c>
      <c r="B112" s="1637"/>
      <c r="C112" s="1637"/>
      <c r="D112" s="1637"/>
      <c r="E112" s="509"/>
      <c r="F112" s="554">
        <v>281400</v>
      </c>
      <c r="G112" s="2078">
        <v>16.899999999999999</v>
      </c>
      <c r="H112" s="2078"/>
      <c r="I112" s="623"/>
      <c r="J112" s="623">
        <v>10</v>
      </c>
      <c r="K112" s="2078">
        <v>10</v>
      </c>
      <c r="L112" s="2078"/>
      <c r="M112" s="2078">
        <v>10</v>
      </c>
      <c r="N112" s="2078"/>
      <c r="O112" s="2078">
        <v>10</v>
      </c>
      <c r="P112" s="2078"/>
    </row>
    <row r="113" spans="1:16" ht="32.25" customHeight="1" x14ac:dyDescent="0.25">
      <c r="A113" s="1643" t="s">
        <v>146</v>
      </c>
      <c r="B113" s="1643"/>
      <c r="C113" s="1643"/>
      <c r="D113" s="1643"/>
      <c r="E113" s="509"/>
      <c r="F113" s="553">
        <v>281600</v>
      </c>
      <c r="G113" s="2078">
        <v>168.4</v>
      </c>
      <c r="H113" s="2078"/>
      <c r="I113" s="627">
        <v>68</v>
      </c>
      <c r="J113" s="628"/>
      <c r="K113" s="2078"/>
      <c r="L113" s="2078"/>
      <c r="M113" s="2078"/>
      <c r="N113" s="2078"/>
      <c r="O113" s="2078"/>
      <c r="P113" s="2078"/>
    </row>
    <row r="114" spans="1:16" s="585" customFormat="1" ht="25.5" customHeight="1" x14ac:dyDescent="0.25">
      <c r="A114" s="1615" t="s">
        <v>72</v>
      </c>
      <c r="B114" s="1633"/>
      <c r="C114" s="1633"/>
      <c r="D114" s="1634"/>
      <c r="E114" s="540"/>
      <c r="F114" s="540">
        <v>31</v>
      </c>
      <c r="G114" s="2080">
        <f>G115+G116+G117+G118+G119+G120+G121</f>
        <v>1386.8999999999999</v>
      </c>
      <c r="H114" s="2080"/>
      <c r="I114" s="518">
        <f>I115+I116+I117+I118+I119+I120+I121</f>
        <v>1531</v>
      </c>
      <c r="J114" s="518">
        <f>J115+J116+J117+J118+J119+J120+J121</f>
        <v>2150</v>
      </c>
      <c r="K114" s="2080">
        <f>K115+K116+K117+K118+K119+K120+K121</f>
        <v>7827.6</v>
      </c>
      <c r="L114" s="2080"/>
      <c r="M114" s="2080">
        <f>M115+M116+M117+M118+M119+M120+M121</f>
        <v>37180.300000000003</v>
      </c>
      <c r="N114" s="2080"/>
      <c r="O114" s="2080">
        <f>O115+O116+O117+O118+O119+O120+O121</f>
        <v>18164</v>
      </c>
      <c r="P114" s="2080"/>
    </row>
    <row r="115" spans="1:16" s="585" customFormat="1" ht="25.5" customHeight="1" x14ac:dyDescent="0.25">
      <c r="A115" s="1652" t="s">
        <v>716</v>
      </c>
      <c r="B115" s="1652"/>
      <c r="C115" s="1652"/>
      <c r="D115" s="1652"/>
      <c r="E115" s="1"/>
      <c r="F115" s="1">
        <v>311120</v>
      </c>
      <c r="G115" s="2078"/>
      <c r="H115" s="2078"/>
      <c r="I115" s="623"/>
      <c r="J115" s="623"/>
      <c r="K115" s="2078">
        <v>1000</v>
      </c>
      <c r="L115" s="2078"/>
      <c r="M115" s="2078">
        <v>30000</v>
      </c>
      <c r="N115" s="2078"/>
      <c r="O115" s="2078">
        <v>13000</v>
      </c>
      <c r="P115" s="2078"/>
    </row>
    <row r="116" spans="1:16" s="585" customFormat="1" ht="21.4" customHeight="1" x14ac:dyDescent="0.25">
      <c r="A116" s="1652" t="s">
        <v>516</v>
      </c>
      <c r="B116" s="1652"/>
      <c r="C116" s="1652"/>
      <c r="D116" s="1652"/>
      <c r="E116" s="1"/>
      <c r="F116" s="1">
        <v>314110</v>
      </c>
      <c r="G116" s="2078">
        <v>163.19999999999999</v>
      </c>
      <c r="H116" s="2078"/>
      <c r="I116" s="623">
        <v>902.8</v>
      </c>
      <c r="J116" s="623">
        <v>250</v>
      </c>
      <c r="K116" s="2078">
        <v>400</v>
      </c>
      <c r="L116" s="2078"/>
      <c r="M116" s="2078">
        <v>500</v>
      </c>
      <c r="N116" s="2078"/>
      <c r="O116" s="2078">
        <v>600</v>
      </c>
      <c r="P116" s="2078"/>
    </row>
    <row r="117" spans="1:16" s="585" customFormat="1" ht="21.4" customHeight="1" x14ac:dyDescent="0.25">
      <c r="A117" s="1652" t="s">
        <v>516</v>
      </c>
      <c r="B117" s="1652"/>
      <c r="C117" s="1652"/>
      <c r="D117" s="1652"/>
      <c r="E117" s="1"/>
      <c r="F117" s="1">
        <v>315110</v>
      </c>
      <c r="G117" s="2078">
        <v>871.3</v>
      </c>
      <c r="H117" s="2078"/>
      <c r="I117" s="623"/>
      <c r="J117" s="623"/>
      <c r="K117" s="2078"/>
      <c r="L117" s="2078"/>
      <c r="M117" s="2078">
        <v>2116.3000000000002</v>
      </c>
      <c r="N117" s="2078"/>
      <c r="O117" s="2078"/>
      <c r="P117" s="2078"/>
    </row>
    <row r="118" spans="1:16" s="585" customFormat="1" ht="30.75" customHeight="1" x14ac:dyDescent="0.25">
      <c r="A118" s="1652" t="s">
        <v>111</v>
      </c>
      <c r="B118" s="1652"/>
      <c r="C118" s="1652"/>
      <c r="D118" s="1652"/>
      <c r="E118" s="1"/>
      <c r="F118" s="1">
        <v>316110</v>
      </c>
      <c r="G118" s="2078">
        <v>112.1</v>
      </c>
      <c r="H118" s="2078"/>
      <c r="I118" s="623">
        <v>116</v>
      </c>
      <c r="J118" s="623">
        <v>200</v>
      </c>
      <c r="K118" s="2078">
        <v>400</v>
      </c>
      <c r="L118" s="2078"/>
      <c r="M118" s="2078">
        <v>400</v>
      </c>
      <c r="N118" s="2078"/>
      <c r="O118" s="2078">
        <v>400</v>
      </c>
      <c r="P118" s="2078"/>
    </row>
    <row r="119" spans="1:16" ht="23.25" customHeight="1" x14ac:dyDescent="0.25">
      <c r="A119" s="1643" t="s">
        <v>112</v>
      </c>
      <c r="B119" s="1643"/>
      <c r="C119" s="1643"/>
      <c r="D119" s="1643"/>
      <c r="E119" s="509"/>
      <c r="F119" s="552" t="s">
        <v>637</v>
      </c>
      <c r="G119" s="2078">
        <v>207.3</v>
      </c>
      <c r="H119" s="2078"/>
      <c r="I119" s="623">
        <v>274.60000000000002</v>
      </c>
      <c r="J119" s="623">
        <v>1600</v>
      </c>
      <c r="K119" s="2078">
        <v>5827.6</v>
      </c>
      <c r="L119" s="2078"/>
      <c r="M119" s="2078">
        <v>3964</v>
      </c>
      <c r="N119" s="2078"/>
      <c r="O119" s="2078">
        <v>3964</v>
      </c>
      <c r="P119" s="2078"/>
    </row>
    <row r="120" spans="1:16" ht="20.25" customHeight="1" x14ac:dyDescent="0.25">
      <c r="A120" s="1643" t="s">
        <v>717</v>
      </c>
      <c r="B120" s="1643"/>
      <c r="C120" s="1643"/>
      <c r="D120" s="1643"/>
      <c r="E120" s="509"/>
      <c r="F120" s="553">
        <v>317120</v>
      </c>
      <c r="G120" s="2078"/>
      <c r="H120" s="2078"/>
      <c r="I120" s="623">
        <v>154.80000000000001</v>
      </c>
      <c r="J120" s="623"/>
      <c r="K120" s="2078"/>
      <c r="L120" s="2078"/>
      <c r="M120" s="2078"/>
      <c r="N120" s="2078"/>
      <c r="O120" s="2078"/>
      <c r="P120" s="2078"/>
    </row>
    <row r="121" spans="1:16" ht="26.65" customHeight="1" x14ac:dyDescent="0.25">
      <c r="A121" s="1643" t="s">
        <v>476</v>
      </c>
      <c r="B121" s="1643"/>
      <c r="C121" s="1643"/>
      <c r="D121" s="1643"/>
      <c r="E121" s="629"/>
      <c r="F121" s="630">
        <v>318110</v>
      </c>
      <c r="G121" s="2079">
        <v>33</v>
      </c>
      <c r="H121" s="2079"/>
      <c r="I121" s="623">
        <v>82.8</v>
      </c>
      <c r="J121" s="623">
        <v>100</v>
      </c>
      <c r="K121" s="2078">
        <v>200</v>
      </c>
      <c r="L121" s="2078"/>
      <c r="M121" s="2078">
        <v>200</v>
      </c>
      <c r="N121" s="2078"/>
      <c r="O121" s="2078">
        <v>200</v>
      </c>
      <c r="P121" s="2078"/>
    </row>
    <row r="122" spans="1:16" s="585" customFormat="1" ht="25.5" customHeight="1" x14ac:dyDescent="0.25">
      <c r="A122" s="1614" t="s">
        <v>609</v>
      </c>
      <c r="B122" s="1614"/>
      <c r="C122" s="1614"/>
      <c r="D122" s="1614"/>
      <c r="E122" s="540"/>
      <c r="F122" s="540">
        <v>33</v>
      </c>
      <c r="G122" s="2080">
        <f>G123+G124+G125+G126+G127+G128+G129+G130</f>
        <v>607.50000000000011</v>
      </c>
      <c r="H122" s="2080"/>
      <c r="I122" s="518">
        <f>I123+I124++I125+I126+I127+I128+I129+I130</f>
        <v>496.20000000000005</v>
      </c>
      <c r="J122" s="518">
        <f>J123+J124++J125+J126+J127+J128+J129+J130</f>
        <v>665</v>
      </c>
      <c r="K122" s="2080">
        <f>SUM(K123:L130)</f>
        <v>1730</v>
      </c>
      <c r="L122" s="2080"/>
      <c r="M122" s="2080">
        <f>SUM(M123:N130)</f>
        <v>1130</v>
      </c>
      <c r="N122" s="2080"/>
      <c r="O122" s="2080">
        <f>SUM(O123:P130)</f>
        <v>1116.3</v>
      </c>
      <c r="P122" s="2080"/>
    </row>
    <row r="123" spans="1:16" ht="34.5" customHeight="1" x14ac:dyDescent="0.25">
      <c r="A123" s="1643" t="s">
        <v>96</v>
      </c>
      <c r="B123" s="1643"/>
      <c r="C123" s="1643"/>
      <c r="D123" s="1643"/>
      <c r="E123" s="509"/>
      <c r="F123" s="552" t="s">
        <v>610</v>
      </c>
      <c r="G123" s="2078">
        <v>166.3</v>
      </c>
      <c r="H123" s="2078"/>
      <c r="I123" s="623">
        <v>126.9</v>
      </c>
      <c r="J123" s="623">
        <v>160</v>
      </c>
      <c r="K123" s="1564">
        <v>160</v>
      </c>
      <c r="L123" s="1565"/>
      <c r="M123" s="1564">
        <v>160</v>
      </c>
      <c r="N123" s="1565"/>
      <c r="O123" s="1564">
        <v>160</v>
      </c>
      <c r="P123" s="1565"/>
    </row>
    <row r="124" spans="1:16" ht="22.9" customHeight="1" x14ac:dyDescent="0.25">
      <c r="A124" s="1637" t="s">
        <v>97</v>
      </c>
      <c r="B124" s="1637"/>
      <c r="C124" s="1637"/>
      <c r="D124" s="1637"/>
      <c r="E124" s="509"/>
      <c r="F124" s="552" t="s">
        <v>611</v>
      </c>
      <c r="G124" s="2078">
        <v>34.799999999999997</v>
      </c>
      <c r="H124" s="2078"/>
      <c r="I124" s="623">
        <v>25.6</v>
      </c>
      <c r="J124" s="623">
        <v>60</v>
      </c>
      <c r="K124" s="1564">
        <v>100</v>
      </c>
      <c r="L124" s="1565"/>
      <c r="M124" s="1564">
        <v>100</v>
      </c>
      <c r="N124" s="1565"/>
      <c r="O124" s="1564">
        <v>100</v>
      </c>
      <c r="P124" s="1565"/>
    </row>
    <row r="125" spans="1:16" ht="22.9" customHeight="1" x14ac:dyDescent="0.25">
      <c r="A125" s="1637" t="s">
        <v>477</v>
      </c>
      <c r="B125" s="1637"/>
      <c r="C125" s="1637"/>
      <c r="D125" s="1637"/>
      <c r="E125" s="509"/>
      <c r="F125" s="552">
        <v>333110</v>
      </c>
      <c r="G125" s="1957">
        <v>21.3</v>
      </c>
      <c r="H125" s="1958"/>
      <c r="I125" s="623">
        <v>8.1</v>
      </c>
      <c r="J125" s="623">
        <v>20</v>
      </c>
      <c r="K125" s="1564">
        <v>50</v>
      </c>
      <c r="L125" s="1565"/>
      <c r="M125" s="1564">
        <v>50</v>
      </c>
      <c r="N125" s="1565"/>
      <c r="O125" s="1564">
        <v>50</v>
      </c>
      <c r="P125" s="1565"/>
    </row>
    <row r="126" spans="1:16" ht="22.9" customHeight="1" x14ac:dyDescent="0.25">
      <c r="A126" s="1637" t="s">
        <v>477</v>
      </c>
      <c r="B126" s="1637"/>
      <c r="C126" s="1637"/>
      <c r="D126" s="1637"/>
      <c r="E126" s="509"/>
      <c r="F126" s="552">
        <v>334110</v>
      </c>
      <c r="G126" s="1957"/>
      <c r="H126" s="1958"/>
      <c r="I126" s="623"/>
      <c r="J126" s="623">
        <v>40</v>
      </c>
      <c r="K126" s="1564">
        <v>20</v>
      </c>
      <c r="L126" s="1565"/>
      <c r="M126" s="1564">
        <v>20</v>
      </c>
      <c r="N126" s="1565"/>
      <c r="O126" s="1564">
        <v>20</v>
      </c>
      <c r="P126" s="1565"/>
    </row>
    <row r="127" spans="1:16" ht="32.25" customHeight="1" x14ac:dyDescent="0.25">
      <c r="A127" s="1566" t="s">
        <v>718</v>
      </c>
      <c r="B127" s="1567"/>
      <c r="C127" s="1567"/>
      <c r="D127" s="1568"/>
      <c r="E127" s="34"/>
      <c r="F127" s="552">
        <v>335110</v>
      </c>
      <c r="G127" s="1957">
        <v>26.8</v>
      </c>
      <c r="H127" s="1958"/>
      <c r="I127" s="623"/>
      <c r="J127" s="623">
        <v>20</v>
      </c>
      <c r="K127" s="1564">
        <v>50</v>
      </c>
      <c r="L127" s="1565"/>
      <c r="M127" s="1564">
        <v>50</v>
      </c>
      <c r="N127" s="1565"/>
      <c r="O127" s="1564">
        <v>50</v>
      </c>
      <c r="P127" s="1565"/>
    </row>
    <row r="128" spans="1:16" ht="35.65" customHeight="1" x14ac:dyDescent="0.25">
      <c r="A128" s="1566" t="s">
        <v>612</v>
      </c>
      <c r="B128" s="1567"/>
      <c r="C128" s="1567"/>
      <c r="D128" s="1568"/>
      <c r="E128" s="34"/>
      <c r="F128" s="552" t="s">
        <v>613</v>
      </c>
      <c r="G128" s="1957">
        <v>277.60000000000002</v>
      </c>
      <c r="H128" s="1958"/>
      <c r="I128" s="623">
        <v>244.9</v>
      </c>
      <c r="J128" s="623">
        <v>200</v>
      </c>
      <c r="K128" s="1564">
        <v>300</v>
      </c>
      <c r="L128" s="1565"/>
      <c r="M128" s="1564">
        <v>300</v>
      </c>
      <c r="N128" s="1565"/>
      <c r="O128" s="1564">
        <v>300</v>
      </c>
      <c r="P128" s="1565"/>
    </row>
    <row r="129" spans="1:16" ht="35.65" customHeight="1" x14ac:dyDescent="0.25">
      <c r="A129" s="1566" t="s">
        <v>638</v>
      </c>
      <c r="B129" s="1567"/>
      <c r="C129" s="1567"/>
      <c r="D129" s="1568"/>
      <c r="E129" s="34"/>
      <c r="F129" s="552">
        <v>337110</v>
      </c>
      <c r="G129" s="1957">
        <v>21</v>
      </c>
      <c r="H129" s="1958"/>
      <c r="I129" s="623">
        <v>6.3</v>
      </c>
      <c r="J129" s="623">
        <v>25</v>
      </c>
      <c r="K129" s="1564">
        <v>50</v>
      </c>
      <c r="L129" s="1565"/>
      <c r="M129" s="1564">
        <v>50</v>
      </c>
      <c r="N129" s="1565"/>
      <c r="O129" s="1564">
        <v>50</v>
      </c>
      <c r="P129" s="1565"/>
    </row>
    <row r="130" spans="1:16" ht="19.5" customHeight="1" x14ac:dyDescent="0.25">
      <c r="A130" s="1637" t="s">
        <v>614</v>
      </c>
      <c r="B130" s="1637"/>
      <c r="C130" s="1637"/>
      <c r="D130" s="1637"/>
      <c r="E130" s="34"/>
      <c r="F130" s="552" t="s">
        <v>615</v>
      </c>
      <c r="G130" s="1957">
        <v>59.7</v>
      </c>
      <c r="H130" s="1958"/>
      <c r="I130" s="623">
        <v>84.4</v>
      </c>
      <c r="J130" s="623">
        <v>140</v>
      </c>
      <c r="K130" s="1564">
        <v>1000</v>
      </c>
      <c r="L130" s="1565"/>
      <c r="M130" s="1564">
        <v>400</v>
      </c>
      <c r="N130" s="1565"/>
      <c r="O130" s="1564">
        <v>386.3</v>
      </c>
      <c r="P130" s="1565"/>
    </row>
    <row r="131" spans="1:16" ht="22.9" customHeight="1" x14ac:dyDescent="0.25">
      <c r="A131" s="1643"/>
      <c r="B131" s="1643"/>
      <c r="C131" s="1643"/>
      <c r="D131" s="1643"/>
      <c r="E131" s="509"/>
      <c r="F131" s="554"/>
      <c r="G131" s="1612"/>
      <c r="H131" s="1612"/>
      <c r="I131" s="509"/>
      <c r="J131" s="509"/>
      <c r="K131" s="1750"/>
      <c r="L131" s="1751"/>
      <c r="M131" s="1750"/>
      <c r="N131" s="1751"/>
      <c r="O131" s="1750"/>
      <c r="P131" s="1751"/>
    </row>
    <row r="132" spans="1:16" ht="22.9" customHeight="1" x14ac:dyDescent="0.25">
      <c r="A132" s="1946" t="s">
        <v>38</v>
      </c>
      <c r="B132" s="1946"/>
      <c r="C132" s="1946"/>
      <c r="D132" s="1946"/>
      <c r="E132" s="1946"/>
      <c r="F132" s="1946"/>
      <c r="G132" s="1946"/>
      <c r="H132" s="1946"/>
      <c r="I132" s="1946"/>
      <c r="J132" s="1946"/>
      <c r="K132" s="1946"/>
      <c r="L132" s="1946"/>
      <c r="M132" s="1946"/>
      <c r="N132" s="1946"/>
      <c r="O132" s="1946"/>
      <c r="P132" s="1946"/>
    </row>
    <row r="133" spans="1:16" ht="19.899999999999999" customHeight="1" x14ac:dyDescent="0.25">
      <c r="A133" s="1947" t="s">
        <v>1</v>
      </c>
      <c r="B133" s="1947"/>
      <c r="C133" s="1947"/>
      <c r="D133" s="1947"/>
      <c r="E133" s="1947" t="s">
        <v>0</v>
      </c>
      <c r="F133" s="1947"/>
      <c r="G133" s="1947"/>
      <c r="H133" s="1947"/>
      <c r="I133" s="2077" t="s">
        <v>41</v>
      </c>
      <c r="J133" s="1613" t="s">
        <v>40</v>
      </c>
      <c r="K133" s="2077" t="s">
        <v>358</v>
      </c>
      <c r="L133" s="567">
        <v>2025</v>
      </c>
      <c r="M133" s="2077" t="s">
        <v>359</v>
      </c>
      <c r="N133" s="1">
        <v>2026</v>
      </c>
      <c r="O133" s="1">
        <v>2027</v>
      </c>
      <c r="P133" s="1">
        <v>2028</v>
      </c>
    </row>
    <row r="134" spans="1:16" ht="63" customHeight="1" x14ac:dyDescent="0.25">
      <c r="A134" s="1947"/>
      <c r="B134" s="1947"/>
      <c r="C134" s="1947"/>
      <c r="D134" s="1947"/>
      <c r="E134" s="1" t="s">
        <v>42</v>
      </c>
      <c r="F134" s="1" t="s">
        <v>36</v>
      </c>
      <c r="G134" s="572" t="s">
        <v>13</v>
      </c>
      <c r="H134" s="2" t="s">
        <v>37</v>
      </c>
      <c r="I134" s="2077"/>
      <c r="J134" s="1613"/>
      <c r="K134" s="2077"/>
      <c r="L134" s="589" t="s">
        <v>39</v>
      </c>
      <c r="M134" s="2077"/>
      <c r="N134" s="572" t="s">
        <v>13</v>
      </c>
      <c r="O134" s="572" t="s">
        <v>14</v>
      </c>
      <c r="P134" s="572" t="s">
        <v>14</v>
      </c>
    </row>
    <row r="135" spans="1:16" x14ac:dyDescent="0.25">
      <c r="A135" s="1878">
        <v>1</v>
      </c>
      <c r="B135" s="1879"/>
      <c r="C135" s="1879"/>
      <c r="D135" s="1880"/>
      <c r="E135" s="1">
        <v>2</v>
      </c>
      <c r="F135" s="1">
        <v>3</v>
      </c>
      <c r="G135" s="1">
        <v>4</v>
      </c>
      <c r="H135" s="1">
        <v>5</v>
      </c>
      <c r="I135" s="1">
        <v>6</v>
      </c>
      <c r="J135" s="509">
        <v>7</v>
      </c>
      <c r="K135" s="1">
        <v>8</v>
      </c>
      <c r="L135" s="1">
        <v>9</v>
      </c>
      <c r="M135" s="1" t="s">
        <v>43</v>
      </c>
      <c r="N135" s="1">
        <v>11</v>
      </c>
      <c r="O135" s="1">
        <v>12</v>
      </c>
      <c r="P135" s="1">
        <v>13</v>
      </c>
    </row>
    <row r="136" spans="1:16" ht="22.9" customHeight="1" x14ac:dyDescent="0.25">
      <c r="A136" s="1881"/>
      <c r="B136" s="1882"/>
      <c r="C136" s="1882"/>
      <c r="D136" s="1883"/>
      <c r="E136" s="566"/>
      <c r="F136" s="566"/>
      <c r="G136" s="566"/>
      <c r="H136" s="566"/>
      <c r="I136" s="566"/>
      <c r="J136" s="517"/>
      <c r="K136" s="566"/>
      <c r="L136" s="566"/>
      <c r="M136" s="566"/>
      <c r="N136" s="566"/>
      <c r="O136" s="566"/>
      <c r="P136" s="566"/>
    </row>
    <row r="137" spans="1:16" ht="22.9" customHeight="1" x14ac:dyDescent="0.25">
      <c r="A137" s="1881"/>
      <c r="B137" s="1882"/>
      <c r="C137" s="1882"/>
      <c r="D137" s="1883"/>
      <c r="E137" s="566"/>
      <c r="F137" s="566"/>
      <c r="G137" s="566"/>
      <c r="H137" s="566"/>
      <c r="I137" s="566"/>
      <c r="J137" s="517"/>
      <c r="K137" s="566"/>
      <c r="L137" s="566"/>
      <c r="M137" s="566"/>
      <c r="N137" s="566"/>
      <c r="O137" s="566"/>
      <c r="P137" s="566"/>
    </row>
    <row r="138" spans="1:16" ht="23.85" customHeight="1" x14ac:dyDescent="0.25"/>
    <row r="139" spans="1:16" s="563" customFormat="1" ht="24.6" customHeight="1" x14ac:dyDescent="0.25">
      <c r="A139" s="1884" t="s">
        <v>44</v>
      </c>
      <c r="B139" s="1885"/>
      <c r="C139" s="1885"/>
      <c r="D139" s="1885"/>
      <c r="E139" s="1885"/>
      <c r="F139" s="1885"/>
      <c r="G139" s="1885"/>
      <c r="H139" s="1885"/>
      <c r="I139" s="1885"/>
      <c r="J139" s="1885"/>
      <c r="K139" s="1885"/>
      <c r="L139" s="1885"/>
      <c r="M139" s="1885"/>
      <c r="N139" s="1885"/>
      <c r="O139" s="1885"/>
      <c r="P139" s="1886"/>
    </row>
    <row r="140" spans="1:16" s="563" customFormat="1" ht="24.6" customHeight="1" x14ac:dyDescent="0.25">
      <c r="A140" s="1887" t="s">
        <v>45</v>
      </c>
      <c r="B140" s="1888"/>
      <c r="C140" s="1888"/>
      <c r="D140" s="1888"/>
      <c r="E140" s="1888"/>
      <c r="F140" s="1888"/>
      <c r="G140" s="1888"/>
      <c r="H140" s="1888"/>
      <c r="I140" s="1888"/>
      <c r="J140" s="1888"/>
      <c r="K140" s="1888"/>
      <c r="L140" s="1888"/>
      <c r="M140" s="1888"/>
      <c r="N140" s="1888"/>
      <c r="O140" s="1888"/>
      <c r="P140" s="1889"/>
    </row>
    <row r="141" spans="1:16" s="563" customFormat="1" ht="24.6" customHeight="1" x14ac:dyDescent="0.25">
      <c r="A141" s="1887" t="s">
        <v>46</v>
      </c>
      <c r="B141" s="1888"/>
      <c r="C141" s="1888"/>
      <c r="D141" s="1888"/>
      <c r="E141" s="1888"/>
      <c r="F141" s="1888"/>
      <c r="G141" s="1888"/>
      <c r="H141" s="1888"/>
      <c r="I141" s="1888"/>
      <c r="J141" s="1888"/>
      <c r="K141" s="1888"/>
      <c r="L141" s="1888"/>
      <c r="M141" s="1888"/>
      <c r="N141" s="1888"/>
      <c r="O141" s="1888"/>
      <c r="P141" s="1889"/>
    </row>
    <row r="142" spans="1:16" s="563" customFormat="1" ht="24.6" customHeight="1" x14ac:dyDescent="0.25">
      <c r="A142" s="1874" t="s">
        <v>47</v>
      </c>
      <c r="B142" s="1875"/>
      <c r="C142" s="1875"/>
      <c r="D142" s="1875"/>
      <c r="E142" s="1875"/>
      <c r="F142" s="1875"/>
      <c r="G142" s="1875"/>
      <c r="H142" s="1875"/>
      <c r="I142" s="1875"/>
      <c r="J142" s="1875"/>
      <c r="K142" s="1875"/>
      <c r="L142" s="1875"/>
      <c r="M142" s="1875"/>
      <c r="N142" s="1875"/>
      <c r="O142" s="1875"/>
      <c r="P142" s="1876"/>
    </row>
    <row r="144" spans="1:16" ht="38.85" customHeight="1" x14ac:dyDescent="0.25">
      <c r="A144" s="1877" t="s">
        <v>65</v>
      </c>
      <c r="B144" s="1877"/>
      <c r="C144" s="1877"/>
      <c r="D144" s="1877"/>
      <c r="E144" s="1877"/>
      <c r="F144" s="1877"/>
      <c r="G144" s="1877"/>
      <c r="H144" s="1877"/>
      <c r="I144" s="1877"/>
      <c r="J144" s="1877"/>
      <c r="K144" s="1877"/>
      <c r="L144" s="1877"/>
      <c r="M144" s="1877"/>
      <c r="N144" s="1877"/>
      <c r="O144" s="1877"/>
      <c r="P144" s="1877"/>
    </row>
  </sheetData>
  <mergeCells count="454">
    <mergeCell ref="N1:P1"/>
    <mergeCell ref="E5:J5"/>
    <mergeCell ref="D6:L6"/>
    <mergeCell ref="A9:C9"/>
    <mergeCell ref="D9:O9"/>
    <mergeCell ref="A10:C10"/>
    <mergeCell ref="D10:O10"/>
    <mergeCell ref="K16:L16"/>
    <mergeCell ref="M16:N16"/>
    <mergeCell ref="O16:P16"/>
    <mergeCell ref="A17:D17"/>
    <mergeCell ref="G17:H17"/>
    <mergeCell ref="K17:L17"/>
    <mergeCell ref="M17:N17"/>
    <mergeCell ref="O17:P17"/>
    <mergeCell ref="A11:C11"/>
    <mergeCell ref="D11:O11"/>
    <mergeCell ref="A13:P13"/>
    <mergeCell ref="A15:D16"/>
    <mergeCell ref="E15:F15"/>
    <mergeCell ref="G15:H15"/>
    <mergeCell ref="K15:L15"/>
    <mergeCell ref="M15:N15"/>
    <mergeCell ref="O15:P15"/>
    <mergeCell ref="G16:H16"/>
    <mergeCell ref="A18:D18"/>
    <mergeCell ref="G18:H18"/>
    <mergeCell ref="K18:L18"/>
    <mergeCell ref="M18:N18"/>
    <mergeCell ref="O18:P18"/>
    <mergeCell ref="A19:D19"/>
    <mergeCell ref="G19:H19"/>
    <mergeCell ref="K19:L19"/>
    <mergeCell ref="M19:N19"/>
    <mergeCell ref="O19:P19"/>
    <mergeCell ref="A20:D20"/>
    <mergeCell ref="G20:H20"/>
    <mergeCell ref="K20:L20"/>
    <mergeCell ref="M20:N20"/>
    <mergeCell ref="O20:P20"/>
    <mergeCell ref="A21:D21"/>
    <mergeCell ref="G21:H21"/>
    <mergeCell ref="K21:L21"/>
    <mergeCell ref="M21:N21"/>
    <mergeCell ref="O21:P21"/>
    <mergeCell ref="A22:D22"/>
    <mergeCell ref="G22:H22"/>
    <mergeCell ref="K22:L22"/>
    <mergeCell ref="M22:N22"/>
    <mergeCell ref="O22:P22"/>
    <mergeCell ref="A23:D23"/>
    <mergeCell ref="G23:H23"/>
    <mergeCell ref="K23:L23"/>
    <mergeCell ref="M23:N23"/>
    <mergeCell ref="O23:P23"/>
    <mergeCell ref="M25:N25"/>
    <mergeCell ref="O25:P25"/>
    <mergeCell ref="G26:H26"/>
    <mergeCell ref="K26:L26"/>
    <mergeCell ref="M26:N26"/>
    <mergeCell ref="O26:P26"/>
    <mergeCell ref="A24:D24"/>
    <mergeCell ref="G24:H24"/>
    <mergeCell ref="A25:B26"/>
    <mergeCell ref="C25:F25"/>
    <mergeCell ref="G25:H25"/>
    <mergeCell ref="K25:L25"/>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3:B33"/>
    <mergeCell ref="G33:H33"/>
    <mergeCell ref="K33:L33"/>
    <mergeCell ref="M33:N33"/>
    <mergeCell ref="O33:P33"/>
    <mergeCell ref="A34:B34"/>
    <mergeCell ref="G34:H34"/>
    <mergeCell ref="K34:L34"/>
    <mergeCell ref="M34:N34"/>
    <mergeCell ref="O34:P34"/>
    <mergeCell ref="A38:C39"/>
    <mergeCell ref="D38:F38"/>
    <mergeCell ref="G38:J38"/>
    <mergeCell ref="K38:M38"/>
    <mergeCell ref="N38:P38"/>
    <mergeCell ref="E39:F39"/>
    <mergeCell ref="G39:H39"/>
    <mergeCell ref="A35:B35"/>
    <mergeCell ref="G35:H35"/>
    <mergeCell ref="K35:L35"/>
    <mergeCell ref="M35:N35"/>
    <mergeCell ref="O35:P35"/>
    <mergeCell ref="A37:P37"/>
    <mergeCell ref="A42:C42"/>
    <mergeCell ref="E42:F42"/>
    <mergeCell ref="G42:H42"/>
    <mergeCell ref="A43:C43"/>
    <mergeCell ref="E43:F43"/>
    <mergeCell ref="G43:H43"/>
    <mergeCell ref="A40:C40"/>
    <mergeCell ref="E40:F40"/>
    <mergeCell ref="G40:H40"/>
    <mergeCell ref="A41:C41"/>
    <mergeCell ref="E41:F41"/>
    <mergeCell ref="G41:H41"/>
    <mergeCell ref="A46:C46"/>
    <mergeCell ref="E46:F46"/>
    <mergeCell ref="G46:H46"/>
    <mergeCell ref="A47:C47"/>
    <mergeCell ref="E47:F47"/>
    <mergeCell ref="G47:H47"/>
    <mergeCell ref="A44:C44"/>
    <mergeCell ref="E44:F44"/>
    <mergeCell ref="G44:H44"/>
    <mergeCell ref="A45:C45"/>
    <mergeCell ref="E45:F45"/>
    <mergeCell ref="G45:H45"/>
    <mergeCell ref="A53:B53"/>
    <mergeCell ref="I53:J53"/>
    <mergeCell ref="A54:B54"/>
    <mergeCell ref="I54:J54"/>
    <mergeCell ref="A55:B55"/>
    <mergeCell ref="I55:J55"/>
    <mergeCell ref="A49:P49"/>
    <mergeCell ref="A50:B51"/>
    <mergeCell ref="C50:H50"/>
    <mergeCell ref="I50:J51"/>
    <mergeCell ref="A52:B52"/>
    <mergeCell ref="I52:J52"/>
    <mergeCell ref="A60:B60"/>
    <mergeCell ref="C60:N60"/>
    <mergeCell ref="O60:P60"/>
    <mergeCell ref="A61:B61"/>
    <mergeCell ref="C61:N61"/>
    <mergeCell ref="O61:P61"/>
    <mergeCell ref="A56:B56"/>
    <mergeCell ref="I56:J56"/>
    <mergeCell ref="A57:B57"/>
    <mergeCell ref="I57:J57"/>
    <mergeCell ref="A58:B58"/>
    <mergeCell ref="A59:P59"/>
    <mergeCell ref="A65:P65"/>
    <mergeCell ref="A66:C66"/>
    <mergeCell ref="D66:P66"/>
    <mergeCell ref="A67:C67"/>
    <mergeCell ref="D67:P67"/>
    <mergeCell ref="A68:C68"/>
    <mergeCell ref="D68:P68"/>
    <mergeCell ref="A62:B62"/>
    <mergeCell ref="C62:N62"/>
    <mergeCell ref="O62:P62"/>
    <mergeCell ref="A63:B63"/>
    <mergeCell ref="C63:N63"/>
    <mergeCell ref="O63:P63"/>
    <mergeCell ref="A76:A79"/>
    <mergeCell ref="C76:I76"/>
    <mergeCell ref="C77:I77"/>
    <mergeCell ref="C78:I78"/>
    <mergeCell ref="C79:I79"/>
    <mergeCell ref="A80:A81"/>
    <mergeCell ref="C80:I80"/>
    <mergeCell ref="C81:I81"/>
    <mergeCell ref="A70:P70"/>
    <mergeCell ref="A71:A72"/>
    <mergeCell ref="B71:B72"/>
    <mergeCell ref="C71:I72"/>
    <mergeCell ref="J71:J72"/>
    <mergeCell ref="A73:A75"/>
    <mergeCell ref="C73:I73"/>
    <mergeCell ref="C74:I74"/>
    <mergeCell ref="C75:I75"/>
    <mergeCell ref="O85:P85"/>
    <mergeCell ref="A86:D86"/>
    <mergeCell ref="G86:H86"/>
    <mergeCell ref="K86:L86"/>
    <mergeCell ref="M86:N86"/>
    <mergeCell ref="O86:P86"/>
    <mergeCell ref="A83:P83"/>
    <mergeCell ref="A84:D85"/>
    <mergeCell ref="E84:F84"/>
    <mergeCell ref="G84:H84"/>
    <mergeCell ref="K84:L84"/>
    <mergeCell ref="M84:N84"/>
    <mergeCell ref="O84:P84"/>
    <mergeCell ref="G85:H85"/>
    <mergeCell ref="K85:L85"/>
    <mergeCell ref="M85:N85"/>
    <mergeCell ref="A87:D87"/>
    <mergeCell ref="G87:H87"/>
    <mergeCell ref="K87:L87"/>
    <mergeCell ref="M87:N87"/>
    <mergeCell ref="O87:P87"/>
    <mergeCell ref="A88:D88"/>
    <mergeCell ref="G88:H88"/>
    <mergeCell ref="K88:L88"/>
    <mergeCell ref="M88:N88"/>
    <mergeCell ref="O88:P88"/>
    <mergeCell ref="A89:D89"/>
    <mergeCell ref="G89:H89"/>
    <mergeCell ref="K89:L89"/>
    <mergeCell ref="M89:N89"/>
    <mergeCell ref="O89:P89"/>
    <mergeCell ref="A90:D90"/>
    <mergeCell ref="G90:H90"/>
    <mergeCell ref="K90:L90"/>
    <mergeCell ref="M90:N90"/>
    <mergeCell ref="O90:P90"/>
    <mergeCell ref="A91:D91"/>
    <mergeCell ref="G91:H91"/>
    <mergeCell ref="K91:L91"/>
    <mergeCell ref="M91:N91"/>
    <mergeCell ref="O91:P91"/>
    <mergeCell ref="A92:D92"/>
    <mergeCell ref="G92:H92"/>
    <mergeCell ref="K92:L92"/>
    <mergeCell ref="M92:N92"/>
    <mergeCell ref="O92:P92"/>
    <mergeCell ref="A93:D93"/>
    <mergeCell ref="G93:H93"/>
    <mergeCell ref="K93:L93"/>
    <mergeCell ref="M93:N93"/>
    <mergeCell ref="O93:P93"/>
    <mergeCell ref="A94:D94"/>
    <mergeCell ref="G94:H94"/>
    <mergeCell ref="K94:L94"/>
    <mergeCell ref="M94:N94"/>
    <mergeCell ref="O94:P94"/>
    <mergeCell ref="A95:D95"/>
    <mergeCell ref="G95:H95"/>
    <mergeCell ref="K95:L95"/>
    <mergeCell ref="M95:N95"/>
    <mergeCell ref="O95:P95"/>
    <mergeCell ref="A96:D96"/>
    <mergeCell ref="G96:H96"/>
    <mergeCell ref="K96:L96"/>
    <mergeCell ref="M96:N96"/>
    <mergeCell ref="O96:P96"/>
    <mergeCell ref="A97:D97"/>
    <mergeCell ref="G97:H97"/>
    <mergeCell ref="K97:L97"/>
    <mergeCell ref="M97:N97"/>
    <mergeCell ref="O97:P97"/>
    <mergeCell ref="A98:D98"/>
    <mergeCell ref="G98:H98"/>
    <mergeCell ref="K98:L98"/>
    <mergeCell ref="M98:N98"/>
    <mergeCell ref="O98:P98"/>
    <mergeCell ref="A99:D99"/>
    <mergeCell ref="G99:H99"/>
    <mergeCell ref="K99:L99"/>
    <mergeCell ref="M99:N99"/>
    <mergeCell ref="O99:P99"/>
    <mergeCell ref="A100:D100"/>
    <mergeCell ref="G100:H100"/>
    <mergeCell ref="K100:L100"/>
    <mergeCell ref="M100:N100"/>
    <mergeCell ref="O100:P100"/>
    <mergeCell ref="A101:D101"/>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A104:D104"/>
    <mergeCell ref="G104:H104"/>
    <mergeCell ref="K104:L104"/>
    <mergeCell ref="M104:N104"/>
    <mergeCell ref="O104:P104"/>
    <mergeCell ref="A105:D105"/>
    <mergeCell ref="G105:H105"/>
    <mergeCell ref="K105:L105"/>
    <mergeCell ref="M105:N105"/>
    <mergeCell ref="O105:P105"/>
    <mergeCell ref="A106:D106"/>
    <mergeCell ref="G106:H106"/>
    <mergeCell ref="K106:L106"/>
    <mergeCell ref="M106:N106"/>
    <mergeCell ref="O106:P106"/>
    <mergeCell ref="A107:D107"/>
    <mergeCell ref="G107:H107"/>
    <mergeCell ref="K107:L107"/>
    <mergeCell ref="M107:N107"/>
    <mergeCell ref="O107:P107"/>
    <mergeCell ref="A108:D108"/>
    <mergeCell ref="G108:H108"/>
    <mergeCell ref="K108:L108"/>
    <mergeCell ref="M108:N108"/>
    <mergeCell ref="O108:P108"/>
    <mergeCell ref="A109:D109"/>
    <mergeCell ref="G109:H109"/>
    <mergeCell ref="K109:L109"/>
    <mergeCell ref="M109:N109"/>
    <mergeCell ref="O109:P109"/>
    <mergeCell ref="A110:D110"/>
    <mergeCell ref="G110:H110"/>
    <mergeCell ref="K110:L110"/>
    <mergeCell ref="M110:N110"/>
    <mergeCell ref="O110:P110"/>
    <mergeCell ref="A111:D111"/>
    <mergeCell ref="G111:H111"/>
    <mergeCell ref="K111:L111"/>
    <mergeCell ref="M111:N111"/>
    <mergeCell ref="O111:P111"/>
    <mergeCell ref="A112:D112"/>
    <mergeCell ref="G112:H112"/>
    <mergeCell ref="K112:L112"/>
    <mergeCell ref="M112:N112"/>
    <mergeCell ref="O112:P112"/>
    <mergeCell ref="A113:D113"/>
    <mergeCell ref="G113:H113"/>
    <mergeCell ref="K113:L113"/>
    <mergeCell ref="M113:N113"/>
    <mergeCell ref="O113:P113"/>
    <mergeCell ref="A114:D114"/>
    <mergeCell ref="G114:H114"/>
    <mergeCell ref="K114:L114"/>
    <mergeCell ref="M114:N114"/>
    <mergeCell ref="O114:P114"/>
    <mergeCell ref="A115:D115"/>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A118:D118"/>
    <mergeCell ref="G118:H118"/>
    <mergeCell ref="K118:L118"/>
    <mergeCell ref="M118:N118"/>
    <mergeCell ref="O118:P118"/>
    <mergeCell ref="A119:D119"/>
    <mergeCell ref="G119:H119"/>
    <mergeCell ref="K119:L119"/>
    <mergeCell ref="M119:N119"/>
    <mergeCell ref="O119:P119"/>
    <mergeCell ref="A120:D120"/>
    <mergeCell ref="G120:H120"/>
    <mergeCell ref="K120:L120"/>
    <mergeCell ref="M120:N120"/>
    <mergeCell ref="O120:P120"/>
    <mergeCell ref="A121:D121"/>
    <mergeCell ref="G121:H121"/>
    <mergeCell ref="K121:L121"/>
    <mergeCell ref="M121:N121"/>
    <mergeCell ref="O121:P121"/>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25:D125"/>
    <mergeCell ref="G125:H125"/>
    <mergeCell ref="K125:L125"/>
    <mergeCell ref="M125:N125"/>
    <mergeCell ref="O125:P125"/>
    <mergeCell ref="A126:D126"/>
    <mergeCell ref="G126:H126"/>
    <mergeCell ref="K126:L126"/>
    <mergeCell ref="M126:N126"/>
    <mergeCell ref="O126:P126"/>
    <mergeCell ref="A127:D127"/>
    <mergeCell ref="G127:H127"/>
    <mergeCell ref="K127:L127"/>
    <mergeCell ref="M127:N127"/>
    <mergeCell ref="O127:P127"/>
    <mergeCell ref="A128:D128"/>
    <mergeCell ref="G128:H128"/>
    <mergeCell ref="K128:L128"/>
    <mergeCell ref="M128:N128"/>
    <mergeCell ref="O128:P128"/>
    <mergeCell ref="A131:D131"/>
    <mergeCell ref="G131:H131"/>
    <mergeCell ref="K131:L131"/>
    <mergeCell ref="M131:N131"/>
    <mergeCell ref="O131:P131"/>
    <mergeCell ref="A132:P132"/>
    <mergeCell ref="A129:D129"/>
    <mergeCell ref="G129:H129"/>
    <mergeCell ref="K129:L129"/>
    <mergeCell ref="M129:N129"/>
    <mergeCell ref="O129:P129"/>
    <mergeCell ref="A130:D130"/>
    <mergeCell ref="G130:H130"/>
    <mergeCell ref="K130:L130"/>
    <mergeCell ref="M130:N130"/>
    <mergeCell ref="O130:P130"/>
    <mergeCell ref="A142:P142"/>
    <mergeCell ref="A144:P144"/>
    <mergeCell ref="A135:D135"/>
    <mergeCell ref="A136:D136"/>
    <mergeCell ref="A137:D137"/>
    <mergeCell ref="A139:P139"/>
    <mergeCell ref="A140:P140"/>
    <mergeCell ref="A141:P141"/>
    <mergeCell ref="A133:D134"/>
    <mergeCell ref="E133:H133"/>
    <mergeCell ref="I133:I134"/>
    <mergeCell ref="J133:J134"/>
    <mergeCell ref="K133:K134"/>
    <mergeCell ref="M133:M134"/>
  </mergeCells>
  <pageMargins left="0.7" right="0.7" top="0.75" bottom="0.75" header="0.3" footer="0.3"/>
  <pageSetup paperSize="9" scale="13" orientation="landscape"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T92"/>
  <sheetViews>
    <sheetView workbookViewId="0">
      <selection activeCell="C63" sqref="C63:I64"/>
    </sheetView>
  </sheetViews>
  <sheetFormatPr defaultColWidth="8.5703125" defaultRowHeight="15" x14ac:dyDescent="0.25"/>
  <cols>
    <col min="1" max="1" width="10.42578125" style="785" customWidth="1"/>
    <col min="2" max="2" width="9.42578125" style="785" customWidth="1"/>
    <col min="3" max="3" width="8.42578125" style="785" customWidth="1"/>
    <col min="4" max="4" width="10.5703125" style="785" customWidth="1"/>
    <col min="5" max="5" width="8.42578125" style="785" customWidth="1"/>
    <col min="6" max="6" width="8" style="785" customWidth="1"/>
    <col min="7" max="8" width="7.42578125" style="785" customWidth="1"/>
    <col min="9" max="9" width="9.42578125" style="785" customWidth="1"/>
    <col min="10" max="11" width="10.42578125" style="785" customWidth="1"/>
    <col min="12" max="12" width="9.7109375" style="785" customWidth="1"/>
    <col min="13" max="13" width="9.5703125" style="785" customWidth="1"/>
    <col min="14" max="14" width="14" style="785" customWidth="1"/>
    <col min="15" max="15" width="13.140625" style="785" customWidth="1"/>
    <col min="16" max="16" width="15.5703125" style="785" customWidth="1"/>
    <col min="17" max="16384" width="8.5703125" style="785"/>
  </cols>
  <sheetData>
    <row r="1" spans="1:16" x14ac:dyDescent="0.25">
      <c r="N1" s="2139" t="s">
        <v>66</v>
      </c>
      <c r="O1" s="2139"/>
      <c r="P1" s="2139"/>
    </row>
    <row r="2" spans="1:16" x14ac:dyDescent="0.25">
      <c r="E2" s="1186" t="s">
        <v>28</v>
      </c>
      <c r="F2" s="1186"/>
      <c r="G2" s="1186"/>
      <c r="H2" s="1186"/>
      <c r="I2" s="1186"/>
      <c r="J2" s="1186"/>
    </row>
    <row r="3" spans="1:16" x14ac:dyDescent="0.25">
      <c r="D3" s="1186" t="s">
        <v>355</v>
      </c>
      <c r="E3" s="1186"/>
      <c r="F3" s="1186"/>
      <c r="G3" s="1186"/>
      <c r="H3" s="1186"/>
      <c r="I3" s="1186"/>
      <c r="J3" s="1186"/>
      <c r="K3" s="1186"/>
      <c r="L3" s="1186"/>
    </row>
    <row r="4" spans="1:16" x14ac:dyDescent="0.25">
      <c r="D4" s="786"/>
      <c r="E4" s="786"/>
      <c r="F4" s="786"/>
      <c r="G4" s="786"/>
      <c r="H4" s="786"/>
      <c r="I4" s="786"/>
      <c r="J4" s="786"/>
      <c r="K4" s="786"/>
      <c r="L4" s="786"/>
    </row>
    <row r="5" spans="1:16" ht="15.75" thickBot="1" x14ac:dyDescent="0.3">
      <c r="P5" s="787" t="s">
        <v>0</v>
      </c>
    </row>
    <row r="6" spans="1:16" x14ac:dyDescent="0.25">
      <c r="A6" s="2140" t="s">
        <v>29</v>
      </c>
      <c r="B6" s="2141"/>
      <c r="C6" s="2141"/>
      <c r="D6" s="2142" t="s">
        <v>116</v>
      </c>
      <c r="E6" s="2143"/>
      <c r="F6" s="2143"/>
      <c r="G6" s="2143"/>
      <c r="H6" s="2143"/>
      <c r="I6" s="2143"/>
      <c r="J6" s="2143"/>
      <c r="K6" s="2143"/>
      <c r="L6" s="2143"/>
      <c r="M6" s="2143"/>
      <c r="N6" s="2143"/>
      <c r="O6" s="2144"/>
      <c r="P6" s="803">
        <v>1</v>
      </c>
    </row>
    <row r="7" spans="1:16" x14ac:dyDescent="0.25">
      <c r="A7" s="2145" t="s">
        <v>30</v>
      </c>
      <c r="B7" s="1187"/>
      <c r="C7" s="1187"/>
      <c r="D7" s="1191" t="s">
        <v>117</v>
      </c>
      <c r="E7" s="1191"/>
      <c r="F7" s="1191"/>
      <c r="G7" s="1191"/>
      <c r="H7" s="1191"/>
      <c r="I7" s="1191"/>
      <c r="J7" s="1191"/>
      <c r="K7" s="1191"/>
      <c r="L7" s="1191"/>
      <c r="M7" s="1191"/>
      <c r="N7" s="1191"/>
      <c r="O7" s="1191"/>
      <c r="P7" s="804" t="s">
        <v>70</v>
      </c>
    </row>
    <row r="8" spans="1:16" ht="15.75" thickBot="1" x14ac:dyDescent="0.3">
      <c r="A8" s="2149" t="s">
        <v>31</v>
      </c>
      <c r="B8" s="2150"/>
      <c r="C8" s="2150"/>
      <c r="D8" s="2151"/>
      <c r="E8" s="2151"/>
      <c r="F8" s="2151"/>
      <c r="G8" s="2151"/>
      <c r="H8" s="2151"/>
      <c r="I8" s="2151"/>
      <c r="J8" s="2151"/>
      <c r="K8" s="2151"/>
      <c r="L8" s="2151"/>
      <c r="M8" s="2151"/>
      <c r="N8" s="2151"/>
      <c r="O8" s="2151"/>
      <c r="P8" s="805"/>
    </row>
    <row r="9" spans="1:16" ht="15.75" thickBot="1" x14ac:dyDescent="0.3"/>
    <row r="10" spans="1:16" x14ac:dyDescent="0.25">
      <c r="A10" s="2152" t="s">
        <v>791</v>
      </c>
      <c r="B10" s="2153"/>
      <c r="C10" s="2153"/>
      <c r="D10" s="2153"/>
      <c r="E10" s="2153"/>
      <c r="F10" s="2153"/>
      <c r="G10" s="2153"/>
      <c r="H10" s="2153"/>
      <c r="I10" s="2153"/>
      <c r="J10" s="2153"/>
      <c r="K10" s="2153"/>
      <c r="L10" s="2153"/>
      <c r="M10" s="2153"/>
      <c r="N10" s="2153"/>
      <c r="O10" s="2153"/>
      <c r="P10" s="2154"/>
    </row>
    <row r="11" spans="1:16" x14ac:dyDescent="0.25">
      <c r="A11" s="806"/>
      <c r="B11" s="789"/>
      <c r="C11" s="789"/>
      <c r="D11" s="789"/>
      <c r="E11" s="789"/>
      <c r="F11" s="789"/>
      <c r="G11" s="789"/>
      <c r="H11" s="789"/>
      <c r="I11" s="789"/>
      <c r="J11" s="789"/>
      <c r="K11" s="789"/>
      <c r="L11" s="789"/>
      <c r="M11" s="789"/>
      <c r="N11" s="789"/>
      <c r="O11" s="789"/>
      <c r="P11" s="807"/>
    </row>
    <row r="12" spans="1:16" x14ac:dyDescent="0.25">
      <c r="A12" s="2155" t="s">
        <v>1</v>
      </c>
      <c r="B12" s="1185"/>
      <c r="C12" s="1185"/>
      <c r="D12" s="1198"/>
      <c r="E12" s="1192" t="s">
        <v>0</v>
      </c>
      <c r="F12" s="1193"/>
      <c r="G12" s="1202">
        <v>2023</v>
      </c>
      <c r="H12" s="1202"/>
      <c r="I12" s="161">
        <v>2024</v>
      </c>
      <c r="J12" s="161">
        <v>2025</v>
      </c>
      <c r="K12" s="1203">
        <v>2026</v>
      </c>
      <c r="L12" s="1203"/>
      <c r="M12" s="1203">
        <v>2027</v>
      </c>
      <c r="N12" s="1203"/>
      <c r="O12" s="1203">
        <v>2028</v>
      </c>
      <c r="P12" s="2157"/>
    </row>
    <row r="13" spans="1:16" ht="30" x14ac:dyDescent="0.25">
      <c r="A13" s="2156"/>
      <c r="B13" s="1200"/>
      <c r="C13" s="1200"/>
      <c r="D13" s="1201"/>
      <c r="E13" s="161" t="s">
        <v>33</v>
      </c>
      <c r="F13" s="188" t="s">
        <v>34</v>
      </c>
      <c r="G13" s="1192" t="s">
        <v>11</v>
      </c>
      <c r="H13" s="1193"/>
      <c r="I13" s="161" t="s">
        <v>11</v>
      </c>
      <c r="J13" s="161" t="s">
        <v>12</v>
      </c>
      <c r="K13" s="1192" t="s">
        <v>13</v>
      </c>
      <c r="L13" s="1193"/>
      <c r="M13" s="1192" t="s">
        <v>14</v>
      </c>
      <c r="N13" s="1193"/>
      <c r="O13" s="1192" t="s">
        <v>14</v>
      </c>
      <c r="P13" s="2146"/>
    </row>
    <row r="14" spans="1:16" x14ac:dyDescent="0.25">
      <c r="A14" s="2147" t="s">
        <v>35</v>
      </c>
      <c r="B14" s="1194"/>
      <c r="C14" s="1194"/>
      <c r="D14" s="1194"/>
      <c r="E14" s="161">
        <v>4</v>
      </c>
      <c r="F14" s="161"/>
      <c r="G14" s="1195">
        <f>G15+G16</f>
        <v>132485.29999999999</v>
      </c>
      <c r="H14" s="1196"/>
      <c r="I14" s="160">
        <f>I15+I16</f>
        <v>38250</v>
      </c>
      <c r="J14" s="160">
        <f>J15+J16</f>
        <v>24000</v>
      </c>
      <c r="K14" s="1195">
        <f>K15</f>
        <v>24000</v>
      </c>
      <c r="L14" s="1196"/>
      <c r="M14" s="1195">
        <f t="shared" ref="M14" si="0">M15</f>
        <v>24000</v>
      </c>
      <c r="N14" s="1196"/>
      <c r="O14" s="1195">
        <f t="shared" ref="O14" si="1">O15</f>
        <v>24000</v>
      </c>
      <c r="P14" s="2148"/>
    </row>
    <row r="15" spans="1:16" x14ac:dyDescent="0.25">
      <c r="A15" s="2145" t="s">
        <v>101</v>
      </c>
      <c r="B15" s="1187"/>
      <c r="C15" s="1187"/>
      <c r="D15" s="1187"/>
      <c r="E15" s="161"/>
      <c r="F15" s="161">
        <v>26</v>
      </c>
      <c r="G15" s="1207">
        <f>G77</f>
        <v>38796.1</v>
      </c>
      <c r="H15" s="1202"/>
      <c r="I15" s="51">
        <f>I77</f>
        <v>17004</v>
      </c>
      <c r="J15" s="51">
        <f>J77</f>
        <v>24000</v>
      </c>
      <c r="K15" s="1207">
        <f>K77</f>
        <v>24000</v>
      </c>
      <c r="L15" s="1202"/>
      <c r="M15" s="1207">
        <f>M77</f>
        <v>24000</v>
      </c>
      <c r="N15" s="1202"/>
      <c r="O15" s="1207">
        <f t="shared" ref="O15" si="2">O77</f>
        <v>24000</v>
      </c>
      <c r="P15" s="2158"/>
    </row>
    <row r="16" spans="1:16" x14ac:dyDescent="0.25">
      <c r="A16" s="1204" t="s">
        <v>183</v>
      </c>
      <c r="B16" s="1205"/>
      <c r="C16" s="1205"/>
      <c r="D16" s="1206"/>
      <c r="E16" s="161"/>
      <c r="F16" s="161">
        <v>29</v>
      </c>
      <c r="G16" s="1207">
        <f>G78</f>
        <v>93689.2</v>
      </c>
      <c r="H16" s="1202"/>
      <c r="I16" s="51">
        <f>I78</f>
        <v>21246</v>
      </c>
      <c r="J16" s="161"/>
      <c r="K16" s="1202"/>
      <c r="L16" s="1202"/>
      <c r="M16" s="1202"/>
      <c r="N16" s="1202"/>
      <c r="O16" s="1202"/>
      <c r="P16" s="2158"/>
    </row>
    <row r="17" spans="1:16" x14ac:dyDescent="0.25">
      <c r="A17" s="809"/>
      <c r="P17" s="810"/>
    </row>
    <row r="18" spans="1:16" x14ac:dyDescent="0.25">
      <c r="A18" s="2155" t="s">
        <v>1</v>
      </c>
      <c r="B18" s="1198"/>
      <c r="C18" s="1203" t="s">
        <v>0</v>
      </c>
      <c r="D18" s="1203"/>
      <c r="E18" s="1203"/>
      <c r="F18" s="1203"/>
      <c r="G18" s="1202">
        <v>2023</v>
      </c>
      <c r="H18" s="1202"/>
      <c r="I18" s="161">
        <v>2024</v>
      </c>
      <c r="J18" s="161">
        <v>2025</v>
      </c>
      <c r="K18" s="1202">
        <v>2026</v>
      </c>
      <c r="L18" s="1202"/>
      <c r="M18" s="1202">
        <v>2027</v>
      </c>
      <c r="N18" s="1202"/>
      <c r="O18" s="1202">
        <v>2028</v>
      </c>
      <c r="P18" s="2158"/>
    </row>
    <row r="19" spans="1:16" ht="30" x14ac:dyDescent="0.25">
      <c r="A19" s="2156"/>
      <c r="B19" s="1201"/>
      <c r="C19" s="161" t="s">
        <v>59</v>
      </c>
      <c r="D19" s="161" t="s">
        <v>60</v>
      </c>
      <c r="E19" s="161" t="s">
        <v>33</v>
      </c>
      <c r="F19" s="188" t="s">
        <v>34</v>
      </c>
      <c r="G19" s="1192" t="s">
        <v>11</v>
      </c>
      <c r="H19" s="1193"/>
      <c r="I19" s="161" t="s">
        <v>11</v>
      </c>
      <c r="J19" s="161" t="s">
        <v>12</v>
      </c>
      <c r="K19" s="1192" t="s">
        <v>13</v>
      </c>
      <c r="L19" s="1193"/>
      <c r="M19" s="1192" t="s">
        <v>14</v>
      </c>
      <c r="N19" s="1193"/>
      <c r="O19" s="1192" t="s">
        <v>14</v>
      </c>
      <c r="P19" s="2146"/>
    </row>
    <row r="20" spans="1:16" x14ac:dyDescent="0.25">
      <c r="A20" s="2161" t="s">
        <v>61</v>
      </c>
      <c r="B20" s="1209"/>
      <c r="C20" s="166"/>
      <c r="D20" s="166"/>
      <c r="E20" s="166"/>
      <c r="F20" s="166"/>
      <c r="G20" s="1210">
        <f>G27</f>
        <v>132485.29999999999</v>
      </c>
      <c r="H20" s="1210"/>
      <c r="I20" s="174">
        <f>I27</f>
        <v>38250</v>
      </c>
      <c r="J20" s="174">
        <f>J27</f>
        <v>24000</v>
      </c>
      <c r="K20" s="1210">
        <f>K27</f>
        <v>24000</v>
      </c>
      <c r="L20" s="1210"/>
      <c r="M20" s="1210">
        <f t="shared" ref="M20" si="3">M27</f>
        <v>24000</v>
      </c>
      <c r="N20" s="1210"/>
      <c r="O20" s="1210">
        <f t="shared" ref="O20" si="4">O27</f>
        <v>24000</v>
      </c>
      <c r="P20" s="2162"/>
    </row>
    <row r="21" spans="1:16" x14ac:dyDescent="0.25">
      <c r="A21" s="1204" t="s">
        <v>62</v>
      </c>
      <c r="B21" s="1214"/>
      <c r="C21" s="790">
        <v>2</v>
      </c>
      <c r="D21" s="166"/>
      <c r="E21" s="166"/>
      <c r="F21" s="166"/>
      <c r="G21" s="1215"/>
      <c r="H21" s="1215"/>
      <c r="I21" s="175"/>
      <c r="J21" s="176"/>
      <c r="K21" s="1215"/>
      <c r="L21" s="1215"/>
      <c r="M21" s="1215"/>
      <c r="N21" s="1215"/>
      <c r="O21" s="1215"/>
      <c r="P21" s="2159"/>
    </row>
    <row r="22" spans="1:16" x14ac:dyDescent="0.25">
      <c r="A22" s="2160"/>
      <c r="B22" s="1203"/>
      <c r="C22" s="166"/>
      <c r="D22" s="166"/>
      <c r="E22" s="166"/>
      <c r="F22" s="166"/>
      <c r="G22" s="1215"/>
      <c r="H22" s="1215"/>
      <c r="I22" s="175"/>
      <c r="J22" s="176"/>
      <c r="K22" s="1215"/>
      <c r="L22" s="1215"/>
      <c r="M22" s="1215"/>
      <c r="N22" s="1215"/>
      <c r="O22" s="1215"/>
      <c r="P22" s="2159"/>
    </row>
    <row r="23" spans="1:16" x14ac:dyDescent="0.25">
      <c r="A23" s="2160"/>
      <c r="B23" s="1203"/>
      <c r="C23" s="166"/>
      <c r="D23" s="166"/>
      <c r="E23" s="166"/>
      <c r="F23" s="166"/>
      <c r="G23" s="1215"/>
      <c r="H23" s="1215"/>
      <c r="I23" s="175"/>
      <c r="J23" s="176"/>
      <c r="K23" s="1215"/>
      <c r="L23" s="1215"/>
      <c r="M23" s="1215"/>
      <c r="N23" s="1215"/>
      <c r="O23" s="1215"/>
      <c r="P23" s="2159"/>
    </row>
    <row r="24" spans="1:16" x14ac:dyDescent="0.25">
      <c r="A24" s="1204" t="s">
        <v>63</v>
      </c>
      <c r="B24" s="1214"/>
      <c r="C24" s="790">
        <v>2</v>
      </c>
      <c r="D24" s="166"/>
      <c r="E24" s="166"/>
      <c r="F24" s="166"/>
      <c r="G24" s="1215"/>
      <c r="H24" s="1215"/>
      <c r="I24" s="175"/>
      <c r="J24" s="176"/>
      <c r="K24" s="1215" t="s">
        <v>118</v>
      </c>
      <c r="L24" s="1215"/>
      <c r="M24" s="1215"/>
      <c r="N24" s="1215"/>
      <c r="O24" s="1215"/>
      <c r="P24" s="2159"/>
    </row>
    <row r="25" spans="1:16" x14ac:dyDescent="0.25">
      <c r="A25" s="2160"/>
      <c r="B25" s="1203"/>
      <c r="C25" s="166"/>
      <c r="D25" s="166"/>
      <c r="E25" s="166"/>
      <c r="F25" s="166"/>
      <c r="G25" s="1215"/>
      <c r="H25" s="1215"/>
      <c r="I25" s="175"/>
      <c r="J25" s="176"/>
      <c r="K25" s="1215"/>
      <c r="L25" s="1215"/>
      <c r="M25" s="1215"/>
      <c r="N25" s="1215"/>
      <c r="O25" s="1215"/>
      <c r="P25" s="2159"/>
    </row>
    <row r="26" spans="1:16" x14ac:dyDescent="0.25">
      <c r="A26" s="2169"/>
      <c r="B26" s="1222"/>
      <c r="C26" s="166"/>
      <c r="D26" s="166"/>
      <c r="E26" s="166"/>
      <c r="F26" s="166"/>
      <c r="G26" s="1221"/>
      <c r="H26" s="1223"/>
      <c r="I26" s="175"/>
      <c r="J26" s="176"/>
      <c r="K26" s="1221"/>
      <c r="L26" s="1223"/>
      <c r="M26" s="1221"/>
      <c r="N26" s="1223"/>
      <c r="O26" s="1221"/>
      <c r="P26" s="2164"/>
    </row>
    <row r="27" spans="1:16" x14ac:dyDescent="0.25">
      <c r="A27" s="1204" t="s">
        <v>64</v>
      </c>
      <c r="B27" s="1214"/>
      <c r="C27" s="791">
        <v>1</v>
      </c>
      <c r="D27" s="166"/>
      <c r="E27" s="791" t="s">
        <v>119</v>
      </c>
      <c r="F27" s="166">
        <v>10</v>
      </c>
      <c r="G27" s="1221">
        <f>G14</f>
        <v>132485.29999999999</v>
      </c>
      <c r="H27" s="1223"/>
      <c r="I27" s="177">
        <f>I14</f>
        <v>38250</v>
      </c>
      <c r="J27" s="177">
        <f>J14</f>
        <v>24000</v>
      </c>
      <c r="K27" s="1221">
        <f>K14</f>
        <v>24000</v>
      </c>
      <c r="L27" s="1223"/>
      <c r="M27" s="1221">
        <f>M14</f>
        <v>24000</v>
      </c>
      <c r="N27" s="1223"/>
      <c r="O27" s="1221">
        <f>O14</f>
        <v>24000</v>
      </c>
      <c r="P27" s="2164"/>
    </row>
    <row r="28" spans="1:16" ht="15.75" thickBot="1" x14ac:dyDescent="0.3">
      <c r="A28" s="2165"/>
      <c r="B28" s="2166"/>
      <c r="C28" s="811"/>
      <c r="D28" s="811"/>
      <c r="E28" s="811"/>
      <c r="F28" s="811"/>
      <c r="G28" s="2167"/>
      <c r="H28" s="2168"/>
      <c r="I28" s="812"/>
      <c r="J28" s="811"/>
      <c r="K28" s="2175"/>
      <c r="L28" s="2166"/>
      <c r="M28" s="2175"/>
      <c r="N28" s="2166"/>
      <c r="O28" s="2175"/>
      <c r="P28" s="2176"/>
    </row>
    <row r="29" spans="1:16" ht="15.75" thickBot="1" x14ac:dyDescent="0.3"/>
    <row r="30" spans="1:16" x14ac:dyDescent="0.25">
      <c r="A30" s="2177" t="s">
        <v>792</v>
      </c>
      <c r="B30" s="2178"/>
      <c r="C30" s="2178"/>
      <c r="D30" s="2178"/>
      <c r="E30" s="2178"/>
      <c r="F30" s="2178"/>
      <c r="G30" s="2178"/>
      <c r="H30" s="2178"/>
      <c r="I30" s="2178"/>
      <c r="J30" s="2178"/>
      <c r="K30" s="2178"/>
      <c r="L30" s="2178"/>
      <c r="M30" s="2178"/>
      <c r="N30" s="2178"/>
      <c r="O30" s="2178"/>
      <c r="P30" s="2179"/>
    </row>
    <row r="31" spans="1:16" x14ac:dyDescent="0.25">
      <c r="A31" s="2163" t="s">
        <v>1</v>
      </c>
      <c r="B31" s="1202"/>
      <c r="C31" s="1202"/>
      <c r="D31" s="1202" t="s">
        <v>0</v>
      </c>
      <c r="E31" s="1202"/>
      <c r="F31" s="1202"/>
      <c r="G31" s="1202" t="s">
        <v>356</v>
      </c>
      <c r="H31" s="1202"/>
      <c r="I31" s="1202"/>
      <c r="J31" s="1202"/>
      <c r="K31" s="1202" t="s">
        <v>67</v>
      </c>
      <c r="L31" s="1202"/>
      <c r="M31" s="1202"/>
      <c r="N31" s="1202" t="s">
        <v>67</v>
      </c>
      <c r="O31" s="1202"/>
      <c r="P31" s="2158"/>
    </row>
    <row r="32" spans="1:16" ht="56.25" x14ac:dyDescent="0.25">
      <c r="A32" s="2163"/>
      <c r="B32" s="1202"/>
      <c r="C32" s="1202"/>
      <c r="D32" s="161" t="s">
        <v>33</v>
      </c>
      <c r="E32" s="1219" t="s">
        <v>51</v>
      </c>
      <c r="F32" s="1219"/>
      <c r="G32" s="1220" t="s">
        <v>48</v>
      </c>
      <c r="H32" s="1220"/>
      <c r="I32" s="792" t="s">
        <v>49</v>
      </c>
      <c r="J32" s="792" t="s">
        <v>50</v>
      </c>
      <c r="K32" s="792" t="s">
        <v>48</v>
      </c>
      <c r="L32" s="792" t="s">
        <v>49</v>
      </c>
      <c r="M32" s="792" t="s">
        <v>50</v>
      </c>
      <c r="N32" s="792" t="s">
        <v>48</v>
      </c>
      <c r="O32" s="792" t="s">
        <v>49</v>
      </c>
      <c r="P32" s="813" t="s">
        <v>50</v>
      </c>
    </row>
    <row r="33" spans="1:16" x14ac:dyDescent="0.25">
      <c r="A33" s="2145" t="s">
        <v>9</v>
      </c>
      <c r="B33" s="1187"/>
      <c r="C33" s="1187"/>
      <c r="D33" s="166"/>
      <c r="E33" s="1202"/>
      <c r="F33" s="1202"/>
      <c r="G33" s="2171">
        <f>G34</f>
        <v>24000</v>
      </c>
      <c r="H33" s="2172"/>
      <c r="I33" s="178"/>
      <c r="J33" s="178"/>
      <c r="K33" s="179">
        <f>K34</f>
        <v>24000</v>
      </c>
      <c r="L33" s="178"/>
      <c r="M33" s="178"/>
      <c r="N33" s="179">
        <f>N34</f>
        <v>24000</v>
      </c>
      <c r="O33" s="178"/>
      <c r="P33" s="814"/>
    </row>
    <row r="34" spans="1:16" s="793" customFormat="1" x14ac:dyDescent="0.25">
      <c r="A34" s="2173" t="s">
        <v>120</v>
      </c>
      <c r="B34" s="1225"/>
      <c r="C34" s="1225"/>
      <c r="D34" s="162" t="s">
        <v>56</v>
      </c>
      <c r="E34" s="1226"/>
      <c r="F34" s="1226"/>
      <c r="G34" s="1227">
        <f>G39</f>
        <v>24000</v>
      </c>
      <c r="H34" s="1226"/>
      <c r="I34" s="162"/>
      <c r="J34" s="162"/>
      <c r="K34" s="163">
        <f>K39</f>
        <v>24000</v>
      </c>
      <c r="L34" s="162"/>
      <c r="M34" s="162"/>
      <c r="N34" s="163">
        <f>N39</f>
        <v>24000</v>
      </c>
      <c r="O34" s="162"/>
      <c r="P34" s="815"/>
    </row>
    <row r="35" spans="1:16" s="793" customFormat="1" x14ac:dyDescent="0.25">
      <c r="A35" s="2174" t="s">
        <v>53</v>
      </c>
      <c r="B35" s="1229"/>
      <c r="C35" s="1230"/>
      <c r="D35" s="162" t="s">
        <v>57</v>
      </c>
      <c r="E35" s="1231"/>
      <c r="F35" s="1232"/>
      <c r="G35" s="1231"/>
      <c r="H35" s="1232"/>
      <c r="I35" s="162"/>
      <c r="J35" s="162"/>
      <c r="K35" s="162"/>
      <c r="L35" s="162"/>
      <c r="M35" s="162"/>
      <c r="N35" s="162"/>
      <c r="O35" s="162"/>
      <c r="P35" s="815"/>
    </row>
    <row r="36" spans="1:16" s="793" customFormat="1" x14ac:dyDescent="0.25">
      <c r="A36" s="2170"/>
      <c r="B36" s="1235"/>
      <c r="C36" s="1232"/>
      <c r="D36" s="162"/>
      <c r="E36" s="1231"/>
      <c r="F36" s="1232"/>
      <c r="G36" s="1231"/>
      <c r="H36" s="1232"/>
      <c r="I36" s="162"/>
      <c r="J36" s="162"/>
      <c r="K36" s="162"/>
      <c r="L36" s="162"/>
      <c r="M36" s="162"/>
      <c r="N36" s="162"/>
      <c r="O36" s="162"/>
      <c r="P36" s="815"/>
    </row>
    <row r="37" spans="1:16" s="793" customFormat="1" x14ac:dyDescent="0.25">
      <c r="A37" s="2174"/>
      <c r="B37" s="1229"/>
      <c r="C37" s="1230"/>
      <c r="D37" s="162"/>
      <c r="E37" s="1231"/>
      <c r="F37" s="1232"/>
      <c r="G37" s="1231"/>
      <c r="H37" s="1232"/>
      <c r="I37" s="162"/>
      <c r="J37" s="162"/>
      <c r="K37" s="162"/>
      <c r="L37" s="162"/>
      <c r="M37" s="162"/>
      <c r="N37" s="162"/>
      <c r="O37" s="162"/>
      <c r="P37" s="815"/>
    </row>
    <row r="38" spans="1:16" x14ac:dyDescent="0.25">
      <c r="A38" s="2145"/>
      <c r="B38" s="1187"/>
      <c r="C38" s="1187"/>
      <c r="D38" s="166"/>
      <c r="E38" s="1202"/>
      <c r="F38" s="1202"/>
      <c r="G38" s="1202"/>
      <c r="H38" s="1202"/>
      <c r="I38" s="161"/>
      <c r="J38" s="161"/>
      <c r="K38" s="161"/>
      <c r="L38" s="161"/>
      <c r="M38" s="161"/>
      <c r="N38" s="161"/>
      <c r="O38" s="161"/>
      <c r="P38" s="808"/>
    </row>
    <row r="39" spans="1:16" x14ac:dyDescent="0.25">
      <c r="A39" s="2145" t="s">
        <v>9</v>
      </c>
      <c r="B39" s="1187"/>
      <c r="C39" s="1187"/>
      <c r="D39" s="166"/>
      <c r="E39" s="1202"/>
      <c r="F39" s="1202"/>
      <c r="G39" s="2171">
        <f>G41</f>
        <v>24000</v>
      </c>
      <c r="H39" s="2172"/>
      <c r="I39" s="178"/>
      <c r="J39" s="178"/>
      <c r="K39" s="179">
        <f>K41</f>
        <v>24000</v>
      </c>
      <c r="L39" s="178"/>
      <c r="M39" s="178"/>
      <c r="N39" s="179">
        <f>N41</f>
        <v>24000</v>
      </c>
      <c r="O39" s="178"/>
      <c r="P39" s="814"/>
    </row>
    <row r="40" spans="1:16" s="793" customFormat="1" x14ac:dyDescent="0.25">
      <c r="A40" s="2173" t="s">
        <v>54</v>
      </c>
      <c r="B40" s="1225"/>
      <c r="C40" s="1225"/>
      <c r="D40" s="162"/>
      <c r="E40" s="1226"/>
      <c r="F40" s="1226"/>
      <c r="G40" s="1226"/>
      <c r="H40" s="1226"/>
      <c r="I40" s="162"/>
      <c r="J40" s="162"/>
      <c r="K40" s="162"/>
      <c r="L40" s="162"/>
      <c r="M40" s="162"/>
      <c r="N40" s="162"/>
      <c r="O40" s="162"/>
      <c r="P40" s="815"/>
    </row>
    <row r="41" spans="1:16" s="793" customFormat="1" x14ac:dyDescent="0.25">
      <c r="A41" s="2173" t="s">
        <v>55</v>
      </c>
      <c r="B41" s="1225"/>
      <c r="C41" s="1225"/>
      <c r="D41" s="162">
        <v>4</v>
      </c>
      <c r="E41" s="1226">
        <v>1</v>
      </c>
      <c r="F41" s="1226"/>
      <c r="G41" s="1227">
        <f>K27</f>
        <v>24000</v>
      </c>
      <c r="H41" s="1226"/>
      <c r="I41" s="162"/>
      <c r="J41" s="162"/>
      <c r="K41" s="163">
        <f>M27</f>
        <v>24000</v>
      </c>
      <c r="L41" s="162"/>
      <c r="M41" s="162"/>
      <c r="N41" s="163">
        <f>O27</f>
        <v>24000</v>
      </c>
      <c r="O41" s="162"/>
      <c r="P41" s="815"/>
    </row>
    <row r="42" spans="1:16" ht="15.75" thickBot="1" x14ac:dyDescent="0.3">
      <c r="A42" s="2149"/>
      <c r="B42" s="2150"/>
      <c r="C42" s="2150"/>
      <c r="D42" s="811"/>
      <c r="E42" s="2180"/>
      <c r="F42" s="2180"/>
      <c r="G42" s="2180"/>
      <c r="H42" s="2180"/>
      <c r="I42" s="812"/>
      <c r="J42" s="812"/>
      <c r="K42" s="812"/>
      <c r="L42" s="812"/>
      <c r="M42" s="812"/>
      <c r="N42" s="812"/>
      <c r="O42" s="812"/>
      <c r="P42" s="816"/>
    </row>
    <row r="43" spans="1:16" ht="15.75" thickBot="1" x14ac:dyDescent="0.3"/>
    <row r="44" spans="1:16" x14ac:dyDescent="0.25">
      <c r="A44" s="2187" t="s">
        <v>793</v>
      </c>
      <c r="B44" s="2188"/>
      <c r="C44" s="2188"/>
      <c r="D44" s="2188"/>
      <c r="E44" s="2188"/>
      <c r="F44" s="2188"/>
      <c r="G44" s="2188"/>
      <c r="H44" s="2188"/>
      <c r="I44" s="2188"/>
      <c r="J44" s="2188"/>
      <c r="K44" s="2188"/>
      <c r="L44" s="2188"/>
      <c r="M44" s="2188"/>
      <c r="N44" s="2188"/>
      <c r="O44" s="2188"/>
      <c r="P44" s="2189"/>
    </row>
    <row r="45" spans="1:16" x14ac:dyDescent="0.25">
      <c r="A45" s="2163" t="s">
        <v>1</v>
      </c>
      <c r="B45" s="1202"/>
      <c r="C45" s="1202" t="s">
        <v>0</v>
      </c>
      <c r="D45" s="1202"/>
      <c r="E45" s="1202"/>
      <c r="F45" s="1202"/>
      <c r="G45" s="1202"/>
      <c r="H45" s="1202"/>
      <c r="I45" s="1197" t="s">
        <v>10</v>
      </c>
      <c r="J45" s="1198"/>
      <c r="K45" s="161">
        <v>2023</v>
      </c>
      <c r="L45" s="161">
        <v>2024</v>
      </c>
      <c r="M45" s="161">
        <v>2025</v>
      </c>
      <c r="N45" s="161">
        <v>2026</v>
      </c>
      <c r="O45" s="161">
        <v>2027</v>
      </c>
      <c r="P45" s="808">
        <v>2028</v>
      </c>
    </row>
    <row r="46" spans="1:16" ht="44.25" x14ac:dyDescent="0.25">
      <c r="A46" s="2163"/>
      <c r="B46" s="1202"/>
      <c r="C46" s="188" t="s">
        <v>3</v>
      </c>
      <c r="D46" s="188" t="s">
        <v>4</v>
      </c>
      <c r="E46" s="188" t="s">
        <v>5</v>
      </c>
      <c r="F46" s="188" t="s">
        <v>6</v>
      </c>
      <c r="G46" s="188" t="s">
        <v>7</v>
      </c>
      <c r="H46" s="188" t="s">
        <v>8</v>
      </c>
      <c r="I46" s="1199"/>
      <c r="J46" s="1201"/>
      <c r="K46" s="792" t="s">
        <v>11</v>
      </c>
      <c r="L46" s="792" t="s">
        <v>11</v>
      </c>
      <c r="M46" s="792" t="s">
        <v>12</v>
      </c>
      <c r="N46" s="792" t="s">
        <v>13</v>
      </c>
      <c r="O46" s="792" t="s">
        <v>14</v>
      </c>
      <c r="P46" s="813" t="s">
        <v>14</v>
      </c>
    </row>
    <row r="47" spans="1:16" x14ac:dyDescent="0.25">
      <c r="A47" s="2190" t="s">
        <v>9</v>
      </c>
      <c r="B47" s="2191"/>
      <c r="C47" s="63"/>
      <c r="D47" s="63"/>
      <c r="E47" s="63"/>
      <c r="F47" s="63"/>
      <c r="G47" s="63"/>
      <c r="H47" s="63"/>
      <c r="I47" s="1238"/>
      <c r="J47" s="1239"/>
      <c r="K47" s="159"/>
      <c r="L47" s="159"/>
      <c r="M47" s="63"/>
      <c r="N47" s="63"/>
      <c r="O47" s="63"/>
      <c r="P47" s="817"/>
    </row>
    <row r="48" spans="1:16" x14ac:dyDescent="0.25">
      <c r="A48" s="2193"/>
      <c r="B48" s="2194"/>
      <c r="C48" s="173"/>
      <c r="D48" s="173"/>
      <c r="E48" s="173"/>
      <c r="F48" s="173"/>
      <c r="G48" s="173"/>
      <c r="H48" s="818"/>
      <c r="I48" s="1786"/>
      <c r="J48" s="1788"/>
      <c r="K48" s="184"/>
      <c r="L48" s="184"/>
      <c r="M48" s="819"/>
      <c r="N48" s="173"/>
      <c r="O48" s="173"/>
      <c r="P48" s="820"/>
    </row>
    <row r="49" spans="1:16" ht="15.75" thickBot="1" x14ac:dyDescent="0.3">
      <c r="A49" s="2195"/>
      <c r="B49" s="2196"/>
      <c r="C49" s="821"/>
      <c r="D49" s="821"/>
      <c r="E49" s="821"/>
      <c r="F49" s="821"/>
      <c r="G49" s="821"/>
      <c r="H49" s="821"/>
      <c r="I49" s="2199"/>
      <c r="J49" s="2196"/>
      <c r="K49" s="822"/>
      <c r="L49" s="822"/>
      <c r="M49" s="821"/>
      <c r="N49" s="821"/>
      <c r="O49" s="821"/>
      <c r="P49" s="823"/>
    </row>
    <row r="50" spans="1:16" x14ac:dyDescent="0.25">
      <c r="A50" s="2197"/>
      <c r="B50" s="2198"/>
      <c r="C50" s="614"/>
      <c r="D50" s="614"/>
      <c r="E50" s="614"/>
      <c r="F50" s="614"/>
      <c r="G50" s="614"/>
      <c r="H50" s="614"/>
      <c r="I50" s="614"/>
      <c r="J50" s="614"/>
      <c r="K50" s="614"/>
      <c r="L50" s="614"/>
      <c r="M50" s="614"/>
      <c r="N50" s="614"/>
      <c r="O50" s="614"/>
      <c r="P50" s="614"/>
    </row>
    <row r="51" spans="1:16" x14ac:dyDescent="0.25">
      <c r="A51" s="1789" t="s">
        <v>15</v>
      </c>
      <c r="B51" s="1789"/>
      <c r="C51" s="1789"/>
      <c r="D51" s="1789"/>
      <c r="E51" s="1789"/>
      <c r="F51" s="1789"/>
      <c r="G51" s="1789"/>
      <c r="H51" s="1789"/>
      <c r="I51" s="1789"/>
      <c r="J51" s="1789"/>
      <c r="K51" s="1789"/>
      <c r="L51" s="1789"/>
      <c r="M51" s="1789"/>
      <c r="N51" s="1789"/>
      <c r="O51" s="1789"/>
      <c r="P51" s="1789"/>
    </row>
    <row r="52" spans="1:16" ht="15.6" customHeight="1" x14ac:dyDescent="0.25">
      <c r="A52" s="1240"/>
      <c r="B52" s="1240"/>
      <c r="C52" s="1240"/>
      <c r="D52" s="1240"/>
      <c r="E52" s="1240"/>
      <c r="F52" s="1240"/>
      <c r="G52" s="1240"/>
      <c r="H52" s="1240"/>
      <c r="I52" s="1240"/>
      <c r="J52" s="1240"/>
      <c r="K52" s="1240"/>
      <c r="L52" s="1240"/>
      <c r="M52" s="1240"/>
      <c r="N52" s="1240"/>
      <c r="O52" s="1245" t="s">
        <v>0</v>
      </c>
      <c r="P52" s="1245"/>
    </row>
    <row r="53" spans="1:16" ht="20.45" customHeight="1" x14ac:dyDescent="0.25">
      <c r="A53" s="1240" t="s">
        <v>16</v>
      </c>
      <c r="B53" s="1240"/>
      <c r="C53" s="1240" t="s">
        <v>184</v>
      </c>
      <c r="D53" s="1240"/>
      <c r="E53" s="1240"/>
      <c r="F53" s="1240"/>
      <c r="G53" s="1240"/>
      <c r="H53" s="1240"/>
      <c r="I53" s="1240"/>
      <c r="J53" s="1240"/>
      <c r="K53" s="1240"/>
      <c r="L53" s="1240"/>
      <c r="M53" s="1240"/>
      <c r="N53" s="1240"/>
      <c r="O53" s="1244" t="s">
        <v>185</v>
      </c>
      <c r="P53" s="1244"/>
    </row>
    <row r="54" spans="1:16" ht="18.600000000000001" customHeight="1" x14ac:dyDescent="0.25">
      <c r="A54" s="1240" t="s">
        <v>17</v>
      </c>
      <c r="B54" s="1240"/>
      <c r="C54" s="1240" t="s">
        <v>186</v>
      </c>
      <c r="D54" s="1240"/>
      <c r="E54" s="1240"/>
      <c r="F54" s="1240"/>
      <c r="G54" s="1240"/>
      <c r="H54" s="1240"/>
      <c r="I54" s="1240"/>
      <c r="J54" s="1240"/>
      <c r="K54" s="1240"/>
      <c r="L54" s="1240"/>
      <c r="M54" s="1240"/>
      <c r="N54" s="1240"/>
      <c r="O54" s="1245">
        <v>66</v>
      </c>
      <c r="P54" s="1245"/>
    </row>
    <row r="55" spans="1:16" x14ac:dyDescent="0.25">
      <c r="A55" s="1240" t="s">
        <v>18</v>
      </c>
      <c r="B55" s="1240"/>
      <c r="C55" s="1240" t="s">
        <v>186</v>
      </c>
      <c r="D55" s="1240"/>
      <c r="E55" s="1240"/>
      <c r="F55" s="1240"/>
      <c r="G55" s="1240"/>
      <c r="H55" s="1240"/>
      <c r="I55" s="1240"/>
      <c r="J55" s="1240"/>
      <c r="K55" s="1240"/>
      <c r="L55" s="1240"/>
      <c r="M55" s="1240"/>
      <c r="N55" s="1240"/>
      <c r="O55" s="1244" t="s">
        <v>135</v>
      </c>
      <c r="P55" s="1244"/>
    </row>
    <row r="56" spans="1:16" x14ac:dyDescent="0.25">
      <c r="A56" s="1786"/>
      <c r="B56" s="1787"/>
      <c r="C56" s="1787"/>
      <c r="D56" s="1787"/>
      <c r="E56" s="1787"/>
      <c r="F56" s="1787"/>
      <c r="G56" s="1787"/>
      <c r="H56" s="1787"/>
      <c r="I56" s="1787"/>
      <c r="J56" s="1787"/>
      <c r="K56" s="1787"/>
      <c r="L56" s="1787"/>
      <c r="M56" s="1787"/>
      <c r="N56" s="1787"/>
      <c r="O56" s="1787"/>
      <c r="P56" s="1788"/>
    </row>
    <row r="57" spans="1:16" x14ac:dyDescent="0.25">
      <c r="A57" s="1253" t="s">
        <v>799</v>
      </c>
      <c r="B57" s="1253"/>
      <c r="C57" s="1253"/>
      <c r="D57" s="1253"/>
      <c r="E57" s="1253"/>
      <c r="F57" s="1253"/>
      <c r="G57" s="1253"/>
      <c r="H57" s="1253"/>
      <c r="I57" s="1253"/>
      <c r="J57" s="1253"/>
      <c r="K57" s="1253"/>
      <c r="L57" s="1253"/>
      <c r="M57" s="1253"/>
      <c r="N57" s="1253"/>
      <c r="O57" s="1253"/>
      <c r="P57" s="1253"/>
    </row>
    <row r="58" spans="1:16" s="122" customFormat="1" ht="25.9" customHeight="1" x14ac:dyDescent="0.25">
      <c r="A58" s="957" t="s">
        <v>20</v>
      </c>
      <c r="B58" s="957"/>
      <c r="C58" s="957"/>
      <c r="D58" s="2200" t="s">
        <v>397</v>
      </c>
      <c r="E58" s="2200"/>
      <c r="F58" s="2200"/>
      <c r="G58" s="2200"/>
      <c r="H58" s="2200"/>
      <c r="I58" s="2200"/>
      <c r="J58" s="2200"/>
      <c r="K58" s="2200"/>
      <c r="L58" s="2200"/>
      <c r="M58" s="2200"/>
      <c r="N58" s="2200"/>
      <c r="O58" s="2200"/>
      <c r="P58" s="2200"/>
    </row>
    <row r="59" spans="1:16" s="122" customFormat="1" ht="36" customHeight="1" x14ac:dyDescent="0.25">
      <c r="A59" s="1008" t="s">
        <v>298</v>
      </c>
      <c r="B59" s="1008"/>
      <c r="C59" s="1008"/>
      <c r="D59" s="2201" t="s">
        <v>800</v>
      </c>
      <c r="E59" s="2201"/>
      <c r="F59" s="2201"/>
      <c r="G59" s="2201"/>
      <c r="H59" s="2201"/>
      <c r="I59" s="2201"/>
      <c r="J59" s="2201"/>
      <c r="K59" s="2201"/>
      <c r="L59" s="2201"/>
      <c r="M59" s="2201"/>
      <c r="N59" s="2201"/>
      <c r="O59" s="2201"/>
      <c r="P59" s="2201"/>
    </row>
    <row r="60" spans="1:16" s="122" customFormat="1" ht="81.75" customHeight="1" x14ac:dyDescent="0.25">
      <c r="A60" s="1023" t="s">
        <v>21</v>
      </c>
      <c r="B60" s="1023"/>
      <c r="C60" s="1023"/>
      <c r="D60" s="958" t="s">
        <v>902</v>
      </c>
      <c r="E60" s="958"/>
      <c r="F60" s="958"/>
      <c r="G60" s="958"/>
      <c r="H60" s="958"/>
      <c r="I60" s="958"/>
      <c r="J60" s="958"/>
      <c r="K60" s="958"/>
      <c r="L60" s="958"/>
      <c r="M60" s="958"/>
      <c r="N60" s="958"/>
      <c r="O60" s="958"/>
      <c r="P60" s="958"/>
    </row>
    <row r="61" spans="1:16" x14ac:dyDescent="0.25">
      <c r="A61" s="2202"/>
      <c r="B61" s="2203"/>
      <c r="C61" s="2203"/>
      <c r="D61" s="2203"/>
      <c r="E61" s="2203"/>
      <c r="F61" s="2203"/>
      <c r="G61" s="2203"/>
      <c r="H61" s="2203"/>
      <c r="I61" s="2203"/>
      <c r="J61" s="2203"/>
      <c r="K61" s="2203"/>
      <c r="L61" s="2203"/>
      <c r="M61" s="2203"/>
      <c r="N61" s="2203"/>
      <c r="O61" s="2203"/>
      <c r="P61" s="2204"/>
    </row>
    <row r="62" spans="1:16" x14ac:dyDescent="0.25">
      <c r="A62" s="1789" t="s">
        <v>19</v>
      </c>
      <c r="B62" s="1789"/>
      <c r="C62" s="1789"/>
      <c r="D62" s="1789"/>
      <c r="E62" s="1789"/>
      <c r="F62" s="1789"/>
      <c r="G62" s="1789"/>
      <c r="H62" s="1789"/>
      <c r="I62" s="1789"/>
      <c r="J62" s="1789"/>
      <c r="K62" s="1789"/>
      <c r="L62" s="1789"/>
      <c r="M62" s="1789"/>
      <c r="N62" s="1789"/>
      <c r="O62" s="1789"/>
      <c r="P62" s="1789"/>
    </row>
    <row r="63" spans="1:16" s="122" customFormat="1" ht="19.5" customHeight="1" x14ac:dyDescent="0.25">
      <c r="A63" s="1023" t="s">
        <v>22</v>
      </c>
      <c r="B63" s="1024" t="s">
        <v>0</v>
      </c>
      <c r="C63" s="1024" t="s">
        <v>1</v>
      </c>
      <c r="D63" s="1024"/>
      <c r="E63" s="1024"/>
      <c r="F63" s="1024"/>
      <c r="G63" s="1024"/>
      <c r="H63" s="1024"/>
      <c r="I63" s="1024"/>
      <c r="J63" s="1025" t="s">
        <v>26</v>
      </c>
      <c r="K63" s="200">
        <v>2023</v>
      </c>
      <c r="L63" s="200">
        <v>2024</v>
      </c>
      <c r="M63" s="200">
        <v>2025</v>
      </c>
      <c r="N63" s="200">
        <v>2026</v>
      </c>
      <c r="O63" s="200">
        <v>2027</v>
      </c>
      <c r="P63" s="200">
        <v>2028</v>
      </c>
    </row>
    <row r="64" spans="1:16" s="122" customFormat="1" ht="49.5" x14ac:dyDescent="0.25">
      <c r="A64" s="1023"/>
      <c r="B64" s="1024"/>
      <c r="C64" s="1024"/>
      <c r="D64" s="1024"/>
      <c r="E64" s="1024"/>
      <c r="F64" s="1024"/>
      <c r="G64" s="1024"/>
      <c r="H64" s="1024"/>
      <c r="I64" s="1024"/>
      <c r="J64" s="1025"/>
      <c r="K64" s="144" t="s">
        <v>11</v>
      </c>
      <c r="L64" s="144" t="s">
        <v>11</v>
      </c>
      <c r="M64" s="144" t="s">
        <v>12</v>
      </c>
      <c r="N64" s="144" t="s">
        <v>13</v>
      </c>
      <c r="O64" s="144" t="s">
        <v>14</v>
      </c>
      <c r="P64" s="144" t="s">
        <v>14</v>
      </c>
    </row>
    <row r="65" spans="1:18" s="122" customFormat="1" ht="57" customHeight="1" x14ac:dyDescent="0.25">
      <c r="A65" s="824" t="s">
        <v>23</v>
      </c>
      <c r="B65" s="135" t="s">
        <v>102</v>
      </c>
      <c r="C65" s="2192" t="s">
        <v>316</v>
      </c>
      <c r="D65" s="2192"/>
      <c r="E65" s="2192"/>
      <c r="F65" s="2192"/>
      <c r="G65" s="2192"/>
      <c r="H65" s="2192"/>
      <c r="I65" s="2192"/>
      <c r="J65" s="187" t="s">
        <v>74</v>
      </c>
      <c r="K65" s="119">
        <v>0</v>
      </c>
      <c r="L65" s="119">
        <v>10</v>
      </c>
      <c r="M65" s="119">
        <v>12</v>
      </c>
      <c r="N65" s="119">
        <v>12</v>
      </c>
      <c r="O65" s="119">
        <v>12</v>
      </c>
      <c r="P65" s="119">
        <v>12</v>
      </c>
    </row>
    <row r="66" spans="1:18" s="122" customFormat="1" ht="24.75" customHeight="1" x14ac:dyDescent="0.25">
      <c r="A66" s="1026" t="s">
        <v>24</v>
      </c>
      <c r="B66" s="135" t="s">
        <v>123</v>
      </c>
      <c r="C66" s="1006" t="s">
        <v>188</v>
      </c>
      <c r="D66" s="1006"/>
      <c r="E66" s="1006"/>
      <c r="F66" s="1006"/>
      <c r="G66" s="1006"/>
      <c r="H66" s="1006"/>
      <c r="I66" s="1006"/>
      <c r="J66" s="119" t="s">
        <v>79</v>
      </c>
      <c r="K66" s="73">
        <v>100000</v>
      </c>
      <c r="L66" s="73">
        <v>40000</v>
      </c>
      <c r="M66" s="119">
        <v>70000</v>
      </c>
      <c r="N66" s="119">
        <v>70000</v>
      </c>
      <c r="O66" s="119">
        <v>15000</v>
      </c>
      <c r="P66" s="119">
        <v>70000</v>
      </c>
    </row>
    <row r="67" spans="1:18" s="122" customFormat="1" ht="17.25" customHeight="1" x14ac:dyDescent="0.25">
      <c r="A67" s="1026"/>
      <c r="B67" s="135" t="s">
        <v>80</v>
      </c>
      <c r="C67" s="2205" t="s">
        <v>187</v>
      </c>
      <c r="D67" s="2205"/>
      <c r="E67" s="2205"/>
      <c r="F67" s="2205"/>
      <c r="G67" s="2205"/>
      <c r="H67" s="2205"/>
      <c r="I67" s="2205"/>
      <c r="J67" s="119" t="s">
        <v>79</v>
      </c>
      <c r="K67" s="119">
        <v>6</v>
      </c>
      <c r="L67" s="192">
        <v>2</v>
      </c>
      <c r="M67" s="189">
        <v>10</v>
      </c>
      <c r="N67" s="189">
        <v>7</v>
      </c>
      <c r="O67" s="189">
        <v>5</v>
      </c>
      <c r="P67" s="189">
        <v>5</v>
      </c>
    </row>
    <row r="68" spans="1:18" s="122" customFormat="1" ht="33" customHeight="1" x14ac:dyDescent="0.25">
      <c r="A68" s="1026"/>
      <c r="B68" s="135" t="s">
        <v>103</v>
      </c>
      <c r="C68" s="1006" t="s">
        <v>299</v>
      </c>
      <c r="D68" s="1006"/>
      <c r="E68" s="1006"/>
      <c r="F68" s="1006"/>
      <c r="G68" s="1006"/>
      <c r="H68" s="1006"/>
      <c r="I68" s="1006"/>
      <c r="J68" s="119" t="s">
        <v>79</v>
      </c>
      <c r="K68" s="119">
        <v>55</v>
      </c>
      <c r="L68" s="187">
        <v>22</v>
      </c>
      <c r="M68" s="187">
        <v>30</v>
      </c>
      <c r="N68" s="187">
        <v>30</v>
      </c>
      <c r="O68" s="187">
        <v>20</v>
      </c>
      <c r="P68" s="187">
        <v>20</v>
      </c>
      <c r="R68" s="122">
        <f>O76/O66</f>
        <v>1.6</v>
      </c>
    </row>
    <row r="69" spans="1:18" s="122" customFormat="1" ht="22.5" customHeight="1" x14ac:dyDescent="0.25">
      <c r="A69" s="1026"/>
      <c r="B69" s="135" t="s">
        <v>81</v>
      </c>
      <c r="C69" s="2184" t="s">
        <v>300</v>
      </c>
      <c r="D69" s="2184"/>
      <c r="E69" s="2184"/>
      <c r="F69" s="2184"/>
      <c r="G69" s="2184"/>
      <c r="H69" s="2184"/>
      <c r="I69" s="2184"/>
      <c r="J69" s="73" t="s">
        <v>79</v>
      </c>
      <c r="K69" s="73">
        <v>0</v>
      </c>
      <c r="L69" s="76">
        <v>0</v>
      </c>
      <c r="M69" s="76">
        <v>3</v>
      </c>
      <c r="N69" s="76">
        <v>2</v>
      </c>
      <c r="O69" s="76">
        <v>3</v>
      </c>
      <c r="P69" s="76">
        <v>3</v>
      </c>
    </row>
    <row r="70" spans="1:18" s="122" customFormat="1" ht="31.9" customHeight="1" x14ac:dyDescent="0.25">
      <c r="A70" s="1180" t="s">
        <v>25</v>
      </c>
      <c r="B70" s="135" t="s">
        <v>86</v>
      </c>
      <c r="C70" s="1006" t="s">
        <v>801</v>
      </c>
      <c r="D70" s="1006"/>
      <c r="E70" s="1006"/>
      <c r="F70" s="1006"/>
      <c r="G70" s="1006"/>
      <c r="H70" s="1006"/>
      <c r="I70" s="1006"/>
      <c r="J70" s="119" t="s">
        <v>138</v>
      </c>
      <c r="K70" s="194">
        <v>1527.5</v>
      </c>
      <c r="L70" s="194">
        <v>1540</v>
      </c>
      <c r="M70" s="195">
        <v>5000</v>
      </c>
      <c r="N70" s="195">
        <v>5000</v>
      </c>
      <c r="O70" s="195">
        <v>5000</v>
      </c>
      <c r="P70" s="195">
        <v>5000</v>
      </c>
    </row>
    <row r="71" spans="1:18" s="122" customFormat="1" ht="53.25" customHeight="1" x14ac:dyDescent="0.25">
      <c r="A71" s="1181"/>
      <c r="B71" s="135" t="s">
        <v>87</v>
      </c>
      <c r="C71" s="1006" t="s">
        <v>370</v>
      </c>
      <c r="D71" s="1006"/>
      <c r="E71" s="1006"/>
      <c r="F71" s="1006"/>
      <c r="G71" s="1006"/>
      <c r="H71" s="1006"/>
      <c r="I71" s="1006"/>
      <c r="J71" s="187" t="s">
        <v>371</v>
      </c>
      <c r="K71" s="194">
        <v>0</v>
      </c>
      <c r="L71" s="194">
        <v>0</v>
      </c>
      <c r="M71" s="195">
        <v>0</v>
      </c>
      <c r="N71" s="195">
        <v>1600</v>
      </c>
      <c r="O71" s="195">
        <v>1600</v>
      </c>
      <c r="P71" s="195">
        <v>1600</v>
      </c>
    </row>
    <row r="72" spans="1:18" ht="15.75" thickBot="1" x14ac:dyDescent="0.3">
      <c r="N72" s="614"/>
    </row>
    <row r="73" spans="1:18" x14ac:dyDescent="0.25">
      <c r="A73" s="2181" t="s">
        <v>796</v>
      </c>
      <c r="B73" s="2182"/>
      <c r="C73" s="2182"/>
      <c r="D73" s="2182"/>
      <c r="E73" s="2182"/>
      <c r="F73" s="2182"/>
      <c r="G73" s="2182"/>
      <c r="H73" s="2182"/>
      <c r="I73" s="2182"/>
      <c r="J73" s="2182"/>
      <c r="K73" s="2182"/>
      <c r="L73" s="2182"/>
      <c r="M73" s="2182"/>
      <c r="N73" s="2182"/>
      <c r="O73" s="2182"/>
      <c r="P73" s="2183"/>
    </row>
    <row r="74" spans="1:18" x14ac:dyDescent="0.25">
      <c r="A74" s="2155" t="s">
        <v>1</v>
      </c>
      <c r="B74" s="1185"/>
      <c r="C74" s="1185"/>
      <c r="D74" s="1198"/>
      <c r="E74" s="1192" t="s">
        <v>0</v>
      </c>
      <c r="F74" s="1193"/>
      <c r="G74" s="1202">
        <v>2023</v>
      </c>
      <c r="H74" s="1202"/>
      <c r="I74" s="161">
        <v>2024</v>
      </c>
      <c r="J74" s="161">
        <v>2025</v>
      </c>
      <c r="K74" s="1203">
        <v>2026</v>
      </c>
      <c r="L74" s="1203"/>
      <c r="M74" s="1203">
        <v>2027</v>
      </c>
      <c r="N74" s="1203"/>
      <c r="O74" s="1203">
        <v>2028</v>
      </c>
      <c r="P74" s="2157"/>
    </row>
    <row r="75" spans="1:18" ht="30" x14ac:dyDescent="0.25">
      <c r="A75" s="2156"/>
      <c r="B75" s="1200"/>
      <c r="C75" s="1200"/>
      <c r="D75" s="1201"/>
      <c r="E75" s="161" t="s">
        <v>36</v>
      </c>
      <c r="F75" s="188" t="s">
        <v>37</v>
      </c>
      <c r="G75" s="1192" t="s">
        <v>11</v>
      </c>
      <c r="H75" s="1193"/>
      <c r="I75" s="161" t="s">
        <v>11</v>
      </c>
      <c r="J75" s="161" t="s">
        <v>12</v>
      </c>
      <c r="K75" s="1192" t="s">
        <v>13</v>
      </c>
      <c r="L75" s="1193"/>
      <c r="M75" s="1192" t="s">
        <v>14</v>
      </c>
      <c r="N75" s="1193"/>
      <c r="O75" s="1192" t="s">
        <v>14</v>
      </c>
      <c r="P75" s="2146"/>
    </row>
    <row r="76" spans="1:18" x14ac:dyDescent="0.25">
      <c r="A76" s="1645" t="s">
        <v>161</v>
      </c>
      <c r="B76" s="1646"/>
      <c r="C76" s="1646"/>
      <c r="D76" s="1647"/>
      <c r="E76" s="825" t="s">
        <v>114</v>
      </c>
      <c r="F76" s="161"/>
      <c r="G76" s="1195">
        <f>G77+G78</f>
        <v>132485.29999999999</v>
      </c>
      <c r="H76" s="1196"/>
      <c r="I76" s="160">
        <f>I77+I78</f>
        <v>38250</v>
      </c>
      <c r="J76" s="160">
        <f t="shared" ref="J76:K76" si="5">J77</f>
        <v>24000</v>
      </c>
      <c r="K76" s="1195">
        <f t="shared" si="5"/>
        <v>24000</v>
      </c>
      <c r="L76" s="1196"/>
      <c r="M76" s="1195">
        <f t="shared" ref="M76" si="6">M77</f>
        <v>24000</v>
      </c>
      <c r="N76" s="1196"/>
      <c r="O76" s="1195">
        <f t="shared" ref="O76" si="7">O77</f>
        <v>24000</v>
      </c>
      <c r="P76" s="2148"/>
    </row>
    <row r="77" spans="1:18" ht="30.75" customHeight="1" x14ac:dyDescent="0.25">
      <c r="A77" s="1276" t="s">
        <v>115</v>
      </c>
      <c r="B77" s="1277"/>
      <c r="C77" s="1277"/>
      <c r="D77" s="1278"/>
      <c r="E77" s="159"/>
      <c r="F77" s="161">
        <v>263210</v>
      </c>
      <c r="G77" s="2185">
        <v>38796.1</v>
      </c>
      <c r="H77" s="2185"/>
      <c r="I77" s="826">
        <v>17004</v>
      </c>
      <c r="J77" s="826">
        <v>24000</v>
      </c>
      <c r="K77" s="1207">
        <v>24000</v>
      </c>
      <c r="L77" s="1207"/>
      <c r="M77" s="1207">
        <v>24000</v>
      </c>
      <c r="N77" s="1207"/>
      <c r="O77" s="1207">
        <v>24000</v>
      </c>
      <c r="P77" s="2186"/>
    </row>
    <row r="78" spans="1:18" ht="47.25" customHeight="1" thickBot="1" x14ac:dyDescent="0.3">
      <c r="A78" s="1273" t="s">
        <v>189</v>
      </c>
      <c r="B78" s="1274"/>
      <c r="C78" s="1274"/>
      <c r="D78" s="1275"/>
      <c r="E78" s="812"/>
      <c r="F78" s="812">
        <v>291420</v>
      </c>
      <c r="G78" s="2212">
        <v>93689.2</v>
      </c>
      <c r="H78" s="2212"/>
      <c r="I78" s="827">
        <v>21246</v>
      </c>
      <c r="J78" s="827"/>
      <c r="K78" s="2212"/>
      <c r="L78" s="2212"/>
      <c r="M78" s="2212"/>
      <c r="N78" s="2212"/>
      <c r="O78" s="2212"/>
      <c r="P78" s="2213"/>
    </row>
    <row r="79" spans="1:18" ht="15.75" thickBot="1" x14ac:dyDescent="0.3"/>
    <row r="80" spans="1:18" x14ac:dyDescent="0.25">
      <c r="A80" s="2187" t="s">
        <v>797</v>
      </c>
      <c r="B80" s="2188"/>
      <c r="C80" s="2188"/>
      <c r="D80" s="2188"/>
      <c r="E80" s="2188"/>
      <c r="F80" s="2188"/>
      <c r="G80" s="2188"/>
      <c r="H80" s="2188"/>
      <c r="I80" s="2188"/>
      <c r="J80" s="2188"/>
      <c r="K80" s="2188"/>
      <c r="L80" s="2188"/>
      <c r="M80" s="2188"/>
      <c r="N80" s="2188"/>
      <c r="O80" s="2188"/>
      <c r="P80" s="2189"/>
    </row>
    <row r="81" spans="1:20" x14ac:dyDescent="0.25">
      <c r="A81" s="2163" t="s">
        <v>1</v>
      </c>
      <c r="B81" s="1202"/>
      <c r="C81" s="1202"/>
      <c r="D81" s="1202"/>
      <c r="E81" s="1202" t="s">
        <v>0</v>
      </c>
      <c r="F81" s="1202"/>
      <c r="G81" s="1202"/>
      <c r="H81" s="1202"/>
      <c r="I81" s="1263" t="s">
        <v>41</v>
      </c>
      <c r="J81" s="1263" t="s">
        <v>40</v>
      </c>
      <c r="K81" s="1263" t="s">
        <v>358</v>
      </c>
      <c r="L81" s="175">
        <v>2025</v>
      </c>
      <c r="M81" s="1263" t="s">
        <v>359</v>
      </c>
      <c r="N81" s="161">
        <v>2026</v>
      </c>
      <c r="O81" s="161">
        <v>2027</v>
      </c>
      <c r="P81" s="808">
        <v>2028</v>
      </c>
    </row>
    <row r="82" spans="1:20" ht="42" x14ac:dyDescent="0.25">
      <c r="A82" s="2163"/>
      <c r="B82" s="1202"/>
      <c r="C82" s="1202"/>
      <c r="D82" s="1202"/>
      <c r="E82" s="161" t="s">
        <v>42</v>
      </c>
      <c r="F82" s="161" t="s">
        <v>36</v>
      </c>
      <c r="G82" s="792" t="s">
        <v>13</v>
      </c>
      <c r="H82" s="188" t="s">
        <v>37</v>
      </c>
      <c r="I82" s="1263"/>
      <c r="J82" s="1263"/>
      <c r="K82" s="1263"/>
      <c r="L82" s="828" t="s">
        <v>39</v>
      </c>
      <c r="M82" s="1263"/>
      <c r="N82" s="792" t="s">
        <v>13</v>
      </c>
      <c r="O82" s="792" t="s">
        <v>14</v>
      </c>
      <c r="P82" s="813" t="s">
        <v>14</v>
      </c>
    </row>
    <row r="83" spans="1:20" x14ac:dyDescent="0.25">
      <c r="A83" s="2217">
        <v>1</v>
      </c>
      <c r="B83" s="1255"/>
      <c r="C83" s="1255"/>
      <c r="D83" s="1193"/>
      <c r="E83" s="161">
        <v>2</v>
      </c>
      <c r="F83" s="161">
        <v>3</v>
      </c>
      <c r="G83" s="161">
        <v>4</v>
      </c>
      <c r="H83" s="161">
        <v>5</v>
      </c>
      <c r="I83" s="161">
        <v>6</v>
      </c>
      <c r="J83" s="161">
        <v>7</v>
      </c>
      <c r="K83" s="161">
        <v>8</v>
      </c>
      <c r="L83" s="161">
        <v>9</v>
      </c>
      <c r="M83" s="161" t="s">
        <v>43</v>
      </c>
      <c r="N83" s="161">
        <v>11</v>
      </c>
      <c r="O83" s="161">
        <v>12</v>
      </c>
      <c r="P83" s="808">
        <v>13</v>
      </c>
    </row>
    <row r="84" spans="1:20" ht="15.75" thickBot="1" x14ac:dyDescent="0.3">
      <c r="A84" s="2165"/>
      <c r="B84" s="2206"/>
      <c r="C84" s="2206"/>
      <c r="D84" s="2166"/>
      <c r="E84" s="811"/>
      <c r="F84" s="811"/>
      <c r="G84" s="811"/>
      <c r="H84" s="811"/>
      <c r="I84" s="811"/>
      <c r="J84" s="811"/>
      <c r="K84" s="811"/>
      <c r="L84" s="811"/>
      <c r="M84" s="811"/>
      <c r="N84" s="811"/>
      <c r="O84" s="811"/>
      <c r="P84" s="829"/>
      <c r="T84" s="785" t="s">
        <v>118</v>
      </c>
    </row>
    <row r="85" spans="1:20" ht="15.75" thickBot="1" x14ac:dyDescent="0.3"/>
    <row r="86" spans="1:20" s="789" customFormat="1" x14ac:dyDescent="0.25">
      <c r="A86" s="2214" t="s">
        <v>44</v>
      </c>
      <c r="B86" s="2215"/>
      <c r="C86" s="2215"/>
      <c r="D86" s="2215"/>
      <c r="E86" s="2215"/>
      <c r="F86" s="2215"/>
      <c r="G86" s="2215"/>
      <c r="H86" s="2215"/>
      <c r="I86" s="2215"/>
      <c r="J86" s="2215"/>
      <c r="K86" s="2215"/>
      <c r="L86" s="2215"/>
      <c r="M86" s="2215"/>
      <c r="N86" s="2215"/>
      <c r="O86" s="2215"/>
      <c r="P86" s="2216"/>
    </row>
    <row r="87" spans="1:20" s="789" customFormat="1" x14ac:dyDescent="0.25">
      <c r="A87" s="2207" t="s">
        <v>45</v>
      </c>
      <c r="B87" s="1265"/>
      <c r="C87" s="1265"/>
      <c r="D87" s="1265"/>
      <c r="E87" s="1265"/>
      <c r="F87" s="1265"/>
      <c r="G87" s="1265"/>
      <c r="H87" s="1265"/>
      <c r="I87" s="1265"/>
      <c r="J87" s="1265"/>
      <c r="K87" s="1265"/>
      <c r="L87" s="1265"/>
      <c r="M87" s="1265"/>
      <c r="N87" s="1265"/>
      <c r="O87" s="1265"/>
      <c r="P87" s="2208"/>
    </row>
    <row r="88" spans="1:20" s="789" customFormat="1" x14ac:dyDescent="0.25">
      <c r="A88" s="2207" t="s">
        <v>46</v>
      </c>
      <c r="B88" s="1265"/>
      <c r="C88" s="1265"/>
      <c r="D88" s="1265"/>
      <c r="E88" s="1265"/>
      <c r="F88" s="1265"/>
      <c r="G88" s="1265"/>
      <c r="H88" s="1265"/>
      <c r="I88" s="1265"/>
      <c r="J88" s="1265"/>
      <c r="K88" s="1265"/>
      <c r="L88" s="1265"/>
      <c r="M88" s="1265"/>
      <c r="N88" s="1265"/>
      <c r="O88" s="1265"/>
      <c r="P88" s="2208"/>
    </row>
    <row r="89" spans="1:20" s="789" customFormat="1" ht="15.75" thickBot="1" x14ac:dyDescent="0.3">
      <c r="A89" s="2209" t="s">
        <v>47</v>
      </c>
      <c r="B89" s="2210"/>
      <c r="C89" s="2210"/>
      <c r="D89" s="2210"/>
      <c r="E89" s="2210"/>
      <c r="F89" s="2210"/>
      <c r="G89" s="2210"/>
      <c r="H89" s="2210"/>
      <c r="I89" s="2210"/>
      <c r="J89" s="2210"/>
      <c r="K89" s="2210"/>
      <c r="L89" s="2210"/>
      <c r="M89" s="2210"/>
      <c r="N89" s="2210"/>
      <c r="O89" s="2210"/>
      <c r="P89" s="2211"/>
    </row>
    <row r="91" spans="1:20" x14ac:dyDescent="0.25">
      <c r="A91" s="1262" t="s">
        <v>798</v>
      </c>
      <c r="B91" s="1262"/>
      <c r="C91" s="1262"/>
      <c r="D91" s="1262"/>
      <c r="E91" s="1262"/>
      <c r="F91" s="1262"/>
      <c r="G91" s="1262"/>
      <c r="H91" s="1262"/>
      <c r="I91" s="1262"/>
      <c r="J91" s="1262"/>
      <c r="K91" s="1262"/>
      <c r="L91" s="1262"/>
      <c r="M91" s="1262"/>
      <c r="N91" s="1262"/>
      <c r="O91" s="1262"/>
      <c r="P91" s="1262"/>
    </row>
    <row r="92" spans="1:20" x14ac:dyDescent="0.25">
      <c r="A92" s="802"/>
      <c r="C92" s="802"/>
      <c r="D92" s="802"/>
      <c r="E92" s="802"/>
      <c r="F92" s="802"/>
      <c r="G92" s="802"/>
      <c r="H92" s="802"/>
      <c r="I92" s="802"/>
      <c r="J92" s="802"/>
      <c r="K92" s="802"/>
      <c r="L92" s="802"/>
      <c r="M92" s="802"/>
      <c r="N92" s="802"/>
      <c r="O92" s="802"/>
      <c r="P92" s="802"/>
    </row>
  </sheetData>
  <mergeCells count="215">
    <mergeCell ref="A84:D84"/>
    <mergeCell ref="A87:P87"/>
    <mergeCell ref="A88:P88"/>
    <mergeCell ref="A89:P89"/>
    <mergeCell ref="A91:P91"/>
    <mergeCell ref="A78:D78"/>
    <mergeCell ref="G78:H78"/>
    <mergeCell ref="K78:L78"/>
    <mergeCell ref="M78:N78"/>
    <mergeCell ref="O78:P78"/>
    <mergeCell ref="A80:P80"/>
    <mergeCell ref="A81:D82"/>
    <mergeCell ref="E81:H81"/>
    <mergeCell ref="I81:I82"/>
    <mergeCell ref="J81:J82"/>
    <mergeCell ref="K81:K82"/>
    <mergeCell ref="M81:M82"/>
    <mergeCell ref="A86:P86"/>
    <mergeCell ref="A83:D83"/>
    <mergeCell ref="A63:A64"/>
    <mergeCell ref="B63:B64"/>
    <mergeCell ref="C63:I64"/>
    <mergeCell ref="J63:J64"/>
    <mergeCell ref="A56:P56"/>
    <mergeCell ref="A61:P61"/>
    <mergeCell ref="C68:I68"/>
    <mergeCell ref="C71:I71"/>
    <mergeCell ref="C67:I67"/>
    <mergeCell ref="C70:I70"/>
    <mergeCell ref="A70:A71"/>
    <mergeCell ref="O55:P55"/>
    <mergeCell ref="A57:P57"/>
    <mergeCell ref="A58:C58"/>
    <mergeCell ref="D58:P58"/>
    <mergeCell ref="A59:C59"/>
    <mergeCell ref="D59:P59"/>
    <mergeCell ref="A60:C60"/>
    <mergeCell ref="D60:P60"/>
    <mergeCell ref="A62:P62"/>
    <mergeCell ref="A44:P44"/>
    <mergeCell ref="A45:B46"/>
    <mergeCell ref="C45:H45"/>
    <mergeCell ref="I45:J46"/>
    <mergeCell ref="A47:B47"/>
    <mergeCell ref="I47:J47"/>
    <mergeCell ref="I48:J48"/>
    <mergeCell ref="C65:I65"/>
    <mergeCell ref="A48:B48"/>
    <mergeCell ref="A49:B49"/>
    <mergeCell ref="A50:B50"/>
    <mergeCell ref="I49:J49"/>
    <mergeCell ref="A51:P51"/>
    <mergeCell ref="A52:B52"/>
    <mergeCell ref="C52:N52"/>
    <mergeCell ref="O52:P52"/>
    <mergeCell ref="A53:B53"/>
    <mergeCell ref="C53:N53"/>
    <mergeCell ref="O53:P53"/>
    <mergeCell ref="O54:P54"/>
    <mergeCell ref="A54:B54"/>
    <mergeCell ref="C54:N54"/>
    <mergeCell ref="A55:B55"/>
    <mergeCell ref="C55:N55"/>
    <mergeCell ref="A73:P73"/>
    <mergeCell ref="A66:A69"/>
    <mergeCell ref="C69:I69"/>
    <mergeCell ref="G76:H76"/>
    <mergeCell ref="K76:L76"/>
    <mergeCell ref="O76:P76"/>
    <mergeCell ref="A77:D77"/>
    <mergeCell ref="G77:H77"/>
    <mergeCell ref="K77:L77"/>
    <mergeCell ref="G74:H74"/>
    <mergeCell ref="K74:L74"/>
    <mergeCell ref="M74:N74"/>
    <mergeCell ref="O74:P74"/>
    <mergeCell ref="G75:H75"/>
    <mergeCell ref="K75:L75"/>
    <mergeCell ref="M75:N75"/>
    <mergeCell ref="O75:P75"/>
    <mergeCell ref="M77:N77"/>
    <mergeCell ref="O77:P77"/>
    <mergeCell ref="A74:D75"/>
    <mergeCell ref="E74:F74"/>
    <mergeCell ref="A76:D76"/>
    <mergeCell ref="M76:N76"/>
    <mergeCell ref="C66:I66"/>
    <mergeCell ref="A37:C37"/>
    <mergeCell ref="E37:F37"/>
    <mergeCell ref="G37:H37"/>
    <mergeCell ref="A38:C38"/>
    <mergeCell ref="E38:F38"/>
    <mergeCell ref="G38:H38"/>
    <mergeCell ref="E41:F41"/>
    <mergeCell ref="G41:H41"/>
    <mergeCell ref="A42:C42"/>
    <mergeCell ref="E42:F42"/>
    <mergeCell ref="G42:H42"/>
    <mergeCell ref="A39:C39"/>
    <mergeCell ref="E39:F39"/>
    <mergeCell ref="G39:H39"/>
    <mergeCell ref="A40:C40"/>
    <mergeCell ref="E40:F40"/>
    <mergeCell ref="G40:H40"/>
    <mergeCell ref="A41:C41"/>
    <mergeCell ref="A27:B27"/>
    <mergeCell ref="G27:H27"/>
    <mergeCell ref="K27:L27"/>
    <mergeCell ref="M27:N27"/>
    <mergeCell ref="O27:P27"/>
    <mergeCell ref="A28:B28"/>
    <mergeCell ref="G28:H28"/>
    <mergeCell ref="A26:B26"/>
    <mergeCell ref="A36:C36"/>
    <mergeCell ref="E36:F36"/>
    <mergeCell ref="G36:H36"/>
    <mergeCell ref="A33:C33"/>
    <mergeCell ref="E33:F33"/>
    <mergeCell ref="G33:H33"/>
    <mergeCell ref="A34:C34"/>
    <mergeCell ref="E34:F34"/>
    <mergeCell ref="G34:H34"/>
    <mergeCell ref="A35:C35"/>
    <mergeCell ref="E35:F35"/>
    <mergeCell ref="G35:H35"/>
    <mergeCell ref="K28:L28"/>
    <mergeCell ref="M28:N28"/>
    <mergeCell ref="O28:P28"/>
    <mergeCell ref="A30:P30"/>
    <mergeCell ref="A31:C32"/>
    <mergeCell ref="D31:F31"/>
    <mergeCell ref="G31:J31"/>
    <mergeCell ref="K31:M31"/>
    <mergeCell ref="N31:P31"/>
    <mergeCell ref="E32:F32"/>
    <mergeCell ref="G32:H32"/>
    <mergeCell ref="A22:B22"/>
    <mergeCell ref="G22:H22"/>
    <mergeCell ref="K22:L22"/>
    <mergeCell ref="M22:N22"/>
    <mergeCell ref="O22:P22"/>
    <mergeCell ref="A23:B23"/>
    <mergeCell ref="G23:H23"/>
    <mergeCell ref="K23:L23"/>
    <mergeCell ref="M23:N23"/>
    <mergeCell ref="O23:P23"/>
    <mergeCell ref="G26:H26"/>
    <mergeCell ref="K26:L26"/>
    <mergeCell ref="M26:N26"/>
    <mergeCell ref="O26:P26"/>
    <mergeCell ref="A24:B24"/>
    <mergeCell ref="G24:H24"/>
    <mergeCell ref="K24:L24"/>
    <mergeCell ref="M24:N24"/>
    <mergeCell ref="O24:P24"/>
    <mergeCell ref="A25:B25"/>
    <mergeCell ref="G25:H25"/>
    <mergeCell ref="K25:L25"/>
    <mergeCell ref="M25:N25"/>
    <mergeCell ref="O25:P25"/>
    <mergeCell ref="A20:B20"/>
    <mergeCell ref="G20:H20"/>
    <mergeCell ref="K20:L20"/>
    <mergeCell ref="M20:N20"/>
    <mergeCell ref="O20:P20"/>
    <mergeCell ref="A21:B21"/>
    <mergeCell ref="G21:H21"/>
    <mergeCell ref="K21:L21"/>
    <mergeCell ref="M21:N21"/>
    <mergeCell ref="O21:P21"/>
    <mergeCell ref="A18:B19"/>
    <mergeCell ref="C18:F18"/>
    <mergeCell ref="G18:H18"/>
    <mergeCell ref="K18:L18"/>
    <mergeCell ref="M18:N18"/>
    <mergeCell ref="O18:P18"/>
    <mergeCell ref="G19:H19"/>
    <mergeCell ref="K19:L19"/>
    <mergeCell ref="M19:N19"/>
    <mergeCell ref="O19:P19"/>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honeticPr fontId="54" type="noConversion"/>
  <pageMargins left="0.7" right="0.7" top="0.75" bottom="0.75" header="0.3" footer="0.3"/>
  <pageSetup paperSize="9" scale="66"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101"/>
  <sheetViews>
    <sheetView workbookViewId="0">
      <selection activeCell="R60" sqref="R60"/>
    </sheetView>
  </sheetViews>
  <sheetFormatPr defaultColWidth="8.5703125" defaultRowHeight="15" x14ac:dyDescent="0.25"/>
  <cols>
    <col min="1" max="1" width="10.42578125" style="785" customWidth="1"/>
    <col min="2" max="2" width="9.42578125" style="785" customWidth="1"/>
    <col min="3" max="3" width="8.42578125" style="785" customWidth="1"/>
    <col min="4" max="4" width="10.5703125" style="785" customWidth="1"/>
    <col min="5" max="5" width="8.42578125" style="785" customWidth="1"/>
    <col min="6" max="6" width="8" style="785" customWidth="1"/>
    <col min="7" max="7" width="6" style="785" customWidth="1"/>
    <col min="8" max="8" width="8" style="785" customWidth="1"/>
    <col min="9" max="9" width="10.7109375" style="785" customWidth="1"/>
    <col min="10" max="10" width="10.42578125" style="785" customWidth="1"/>
    <col min="11" max="11" width="9.7109375" style="785" customWidth="1"/>
    <col min="12" max="12" width="7.42578125" style="785" customWidth="1"/>
    <col min="13" max="13" width="9" style="785" customWidth="1"/>
    <col min="14" max="14" width="10.5703125" style="785" customWidth="1"/>
    <col min="15" max="15" width="11.42578125" style="785" customWidth="1"/>
    <col min="16" max="16" width="33.140625" style="785" customWidth="1"/>
    <col min="17" max="16384" width="8.5703125" style="785"/>
  </cols>
  <sheetData>
    <row r="1" spans="1:16" x14ac:dyDescent="0.25">
      <c r="N1" s="2222" t="s">
        <v>66</v>
      </c>
      <c r="O1" s="2222"/>
      <c r="P1" s="2222"/>
    </row>
    <row r="2" spans="1:16" x14ac:dyDescent="0.25">
      <c r="E2" s="1186" t="s">
        <v>28</v>
      </c>
      <c r="F2" s="1186"/>
      <c r="G2" s="1186"/>
      <c r="H2" s="1186"/>
      <c r="I2" s="1186"/>
      <c r="J2" s="1186"/>
    </row>
    <row r="3" spans="1:16" x14ac:dyDescent="0.25">
      <c r="D3" s="1186" t="s">
        <v>355</v>
      </c>
      <c r="E3" s="1186"/>
      <c r="F3" s="1186"/>
      <c r="G3" s="1186"/>
      <c r="H3" s="1186"/>
      <c r="I3" s="1186"/>
      <c r="J3" s="1186"/>
      <c r="K3" s="1186"/>
      <c r="L3" s="1186"/>
    </row>
    <row r="4" spans="1:16" x14ac:dyDescent="0.25">
      <c r="D4" s="786"/>
      <c r="E4" s="786"/>
      <c r="F4" s="786"/>
      <c r="G4" s="786"/>
      <c r="H4" s="786"/>
      <c r="I4" s="786"/>
      <c r="J4" s="786"/>
      <c r="K4" s="786"/>
      <c r="L4" s="786"/>
    </row>
    <row r="5" spans="1:16" x14ac:dyDescent="0.25">
      <c r="P5" s="787" t="s">
        <v>0</v>
      </c>
    </row>
    <row r="6" spans="1:16" x14ac:dyDescent="0.25">
      <c r="A6" s="1187" t="s">
        <v>29</v>
      </c>
      <c r="B6" s="1187"/>
      <c r="C6" s="1187"/>
      <c r="D6" s="2223" t="s">
        <v>147</v>
      </c>
      <c r="E6" s="2224"/>
      <c r="F6" s="2224"/>
      <c r="G6" s="2224"/>
      <c r="H6" s="2224"/>
      <c r="I6" s="2224"/>
      <c r="J6" s="2224"/>
      <c r="K6" s="2224"/>
      <c r="L6" s="2224"/>
      <c r="M6" s="2224"/>
      <c r="N6" s="2224"/>
      <c r="O6" s="2225"/>
      <c r="P6" s="161">
        <v>1</v>
      </c>
    </row>
    <row r="7" spans="1:16" x14ac:dyDescent="0.25">
      <c r="A7" s="1187" t="s">
        <v>30</v>
      </c>
      <c r="B7" s="1187"/>
      <c r="C7" s="1187"/>
      <c r="D7" s="1191" t="s">
        <v>69</v>
      </c>
      <c r="E7" s="1191"/>
      <c r="F7" s="1191"/>
      <c r="G7" s="1191"/>
      <c r="H7" s="1191"/>
      <c r="I7" s="1191"/>
      <c r="J7" s="1191"/>
      <c r="K7" s="1191"/>
      <c r="L7" s="1191"/>
      <c r="M7" s="1191"/>
      <c r="N7" s="1191"/>
      <c r="O7" s="1191"/>
      <c r="P7" s="788" t="s">
        <v>70</v>
      </c>
    </row>
    <row r="8" spans="1:16" x14ac:dyDescent="0.25">
      <c r="A8" s="1187" t="s">
        <v>31</v>
      </c>
      <c r="B8" s="1187"/>
      <c r="C8" s="1187"/>
      <c r="D8" s="1188"/>
      <c r="E8" s="1189"/>
      <c r="F8" s="1189"/>
      <c r="G8" s="1189"/>
      <c r="H8" s="1189"/>
      <c r="I8" s="1189"/>
      <c r="J8" s="1189"/>
      <c r="K8" s="1189"/>
      <c r="L8" s="1189"/>
      <c r="M8" s="1189"/>
      <c r="N8" s="1189"/>
      <c r="O8" s="1190"/>
      <c r="P8" s="788"/>
    </row>
    <row r="10" spans="1:16" x14ac:dyDescent="0.25">
      <c r="A10" s="1188" t="s">
        <v>791</v>
      </c>
      <c r="B10" s="1189"/>
      <c r="C10" s="1189"/>
      <c r="D10" s="1189"/>
      <c r="E10" s="1189"/>
      <c r="F10" s="1189"/>
      <c r="G10" s="1189"/>
      <c r="H10" s="1189"/>
      <c r="I10" s="1189"/>
      <c r="J10" s="1189"/>
      <c r="K10" s="1189"/>
      <c r="L10" s="1189"/>
      <c r="M10" s="1189"/>
      <c r="N10" s="1189"/>
      <c r="O10" s="1189"/>
      <c r="P10" s="1190"/>
    </row>
    <row r="11" spans="1:16" x14ac:dyDescent="0.25">
      <c r="A11" s="789"/>
      <c r="B11" s="789"/>
      <c r="C11" s="789"/>
      <c r="D11" s="789"/>
      <c r="E11" s="789"/>
      <c r="F11" s="789"/>
      <c r="G11" s="789"/>
      <c r="H11" s="789"/>
      <c r="I11" s="789"/>
      <c r="J11" s="789"/>
      <c r="K11" s="789"/>
      <c r="L11" s="789"/>
      <c r="M11" s="789"/>
      <c r="N11" s="789"/>
      <c r="O11" s="789"/>
      <c r="P11" s="789"/>
    </row>
    <row r="12" spans="1:16" x14ac:dyDescent="0.25">
      <c r="A12" s="1197" t="s">
        <v>1</v>
      </c>
      <c r="B12" s="1185"/>
      <c r="C12" s="1185"/>
      <c r="D12" s="1198"/>
      <c r="E12" s="1192" t="s">
        <v>0</v>
      </c>
      <c r="F12" s="1193"/>
      <c r="G12" s="1202">
        <v>2023</v>
      </c>
      <c r="H12" s="1202"/>
      <c r="I12" s="161">
        <v>2024</v>
      </c>
      <c r="J12" s="161">
        <v>2025</v>
      </c>
      <c r="K12" s="1203">
        <v>2026</v>
      </c>
      <c r="L12" s="1203"/>
      <c r="M12" s="1203">
        <v>2027</v>
      </c>
      <c r="N12" s="1203"/>
      <c r="O12" s="1203">
        <v>2028</v>
      </c>
      <c r="P12" s="1203"/>
    </row>
    <row r="13" spans="1:16" ht="30" x14ac:dyDescent="0.25">
      <c r="A13" s="1199"/>
      <c r="B13" s="1200"/>
      <c r="C13" s="1200"/>
      <c r="D13" s="1201"/>
      <c r="E13" s="161" t="s">
        <v>33</v>
      </c>
      <c r="F13" s="188" t="s">
        <v>34</v>
      </c>
      <c r="G13" s="1192" t="s">
        <v>11</v>
      </c>
      <c r="H13" s="1193"/>
      <c r="I13" s="161" t="s">
        <v>11</v>
      </c>
      <c r="J13" s="161" t="s">
        <v>12</v>
      </c>
      <c r="K13" s="1192" t="s">
        <v>13</v>
      </c>
      <c r="L13" s="1193"/>
      <c r="M13" s="1192" t="s">
        <v>14</v>
      </c>
      <c r="N13" s="1193"/>
      <c r="O13" s="1192" t="s">
        <v>14</v>
      </c>
      <c r="P13" s="1193"/>
    </row>
    <row r="14" spans="1:16" x14ac:dyDescent="0.25">
      <c r="A14" s="1194" t="s">
        <v>35</v>
      </c>
      <c r="B14" s="1194"/>
      <c r="C14" s="1194"/>
      <c r="D14" s="1194"/>
      <c r="E14" s="161">
        <v>4</v>
      </c>
      <c r="F14" s="161"/>
      <c r="G14" s="1195">
        <f>G15+G16+G17</f>
        <v>535745</v>
      </c>
      <c r="H14" s="1196"/>
      <c r="I14" s="160">
        <f>I15+I16+I17</f>
        <v>156412</v>
      </c>
      <c r="J14" s="160">
        <f>J15+J16+J17</f>
        <v>70000</v>
      </c>
      <c r="K14" s="1195">
        <f>K15+K16</f>
        <v>629640</v>
      </c>
      <c r="L14" s="1196"/>
      <c r="M14" s="1195">
        <f t="shared" ref="M14" si="0">M15+M16</f>
        <v>588485.6</v>
      </c>
      <c r="N14" s="1196"/>
      <c r="O14" s="1195">
        <f t="shared" ref="O14" si="1">O15+O16</f>
        <v>523239.8</v>
      </c>
      <c r="P14" s="1196"/>
    </row>
    <row r="15" spans="1:16" x14ac:dyDescent="0.25">
      <c r="A15" s="1187" t="s">
        <v>88</v>
      </c>
      <c r="B15" s="1187"/>
      <c r="C15" s="1187"/>
      <c r="D15" s="1187"/>
      <c r="E15" s="161"/>
      <c r="F15" s="161">
        <v>22</v>
      </c>
      <c r="G15" s="1207">
        <f>G87</f>
        <v>0</v>
      </c>
      <c r="H15" s="1207"/>
      <c r="I15" s="51">
        <f>I87</f>
        <v>0</v>
      </c>
      <c r="J15" s="51">
        <f>J87</f>
        <v>0</v>
      </c>
      <c r="K15" s="1207">
        <f>K87</f>
        <v>9640</v>
      </c>
      <c r="L15" s="1202"/>
      <c r="M15" s="1207">
        <f t="shared" ref="M15" si="2">M87</f>
        <v>18485.599999999999</v>
      </c>
      <c r="N15" s="1202"/>
      <c r="O15" s="1207">
        <f t="shared" ref="O15" si="3">O87</f>
        <v>3239.8</v>
      </c>
      <c r="P15" s="1202"/>
    </row>
    <row r="16" spans="1:16" x14ac:dyDescent="0.25">
      <c r="A16" s="1187" t="s">
        <v>101</v>
      </c>
      <c r="B16" s="1187"/>
      <c r="C16" s="1187"/>
      <c r="D16" s="1187"/>
      <c r="E16" s="161"/>
      <c r="F16" s="161">
        <v>26</v>
      </c>
      <c r="G16" s="1207">
        <f>G83+G84</f>
        <v>15713.8</v>
      </c>
      <c r="H16" s="1207"/>
      <c r="I16" s="51">
        <f>I83+I84</f>
        <v>73724.100000000006</v>
      </c>
      <c r="J16" s="51">
        <f>J83+J84</f>
        <v>70000</v>
      </c>
      <c r="K16" s="1207">
        <f>K83+K84</f>
        <v>620000</v>
      </c>
      <c r="L16" s="1202"/>
      <c r="M16" s="1207">
        <f t="shared" ref="M16" si="4">M83+M84</f>
        <v>570000</v>
      </c>
      <c r="N16" s="1202"/>
      <c r="O16" s="1207">
        <f t="shared" ref="O16" si="5">O83+O84</f>
        <v>520000</v>
      </c>
      <c r="P16" s="1202"/>
    </row>
    <row r="17" spans="1:16" x14ac:dyDescent="0.25">
      <c r="A17" s="1213" t="s">
        <v>183</v>
      </c>
      <c r="B17" s="1205"/>
      <c r="C17" s="1205"/>
      <c r="D17" s="1206"/>
      <c r="E17" s="161"/>
      <c r="F17" s="161">
        <v>29</v>
      </c>
      <c r="G17" s="1207">
        <f>G85</f>
        <v>520031.2</v>
      </c>
      <c r="H17" s="1207"/>
      <c r="I17" s="51">
        <f>I85</f>
        <v>82687.899999999994</v>
      </c>
      <c r="J17" s="51">
        <f>J85</f>
        <v>0</v>
      </c>
      <c r="K17" s="1207">
        <f>K85</f>
        <v>0</v>
      </c>
      <c r="L17" s="1202"/>
      <c r="M17" s="1207">
        <f>M85</f>
        <v>0</v>
      </c>
      <c r="N17" s="1202"/>
      <c r="O17" s="1207">
        <f>O85</f>
        <v>0</v>
      </c>
      <c r="P17" s="1202"/>
    </row>
    <row r="19" spans="1:16" x14ac:dyDescent="0.25">
      <c r="A19" s="1197" t="s">
        <v>1</v>
      </c>
      <c r="B19" s="1198"/>
      <c r="C19" s="1203" t="s">
        <v>0</v>
      </c>
      <c r="D19" s="1203"/>
      <c r="E19" s="1203"/>
      <c r="F19" s="1203"/>
      <c r="G19" s="1202">
        <v>2023</v>
      </c>
      <c r="H19" s="1202"/>
      <c r="I19" s="161">
        <v>2024</v>
      </c>
      <c r="J19" s="161">
        <v>2025</v>
      </c>
      <c r="K19" s="1202">
        <v>2026</v>
      </c>
      <c r="L19" s="1202"/>
      <c r="M19" s="1202">
        <v>2027</v>
      </c>
      <c r="N19" s="1202"/>
      <c r="O19" s="1202">
        <v>2028</v>
      </c>
      <c r="P19" s="1202"/>
    </row>
    <row r="20" spans="1:16" ht="30" x14ac:dyDescent="0.25">
      <c r="A20" s="1199"/>
      <c r="B20" s="1201"/>
      <c r="C20" s="161" t="s">
        <v>59</v>
      </c>
      <c r="D20" s="161" t="s">
        <v>60</v>
      </c>
      <c r="E20" s="161" t="s">
        <v>33</v>
      </c>
      <c r="F20" s="188" t="s">
        <v>34</v>
      </c>
      <c r="G20" s="1192" t="s">
        <v>11</v>
      </c>
      <c r="H20" s="1193"/>
      <c r="I20" s="161" t="s">
        <v>11</v>
      </c>
      <c r="J20" s="161" t="s">
        <v>12</v>
      </c>
      <c r="K20" s="1192" t="s">
        <v>13</v>
      </c>
      <c r="L20" s="1193"/>
      <c r="M20" s="1192" t="s">
        <v>14</v>
      </c>
      <c r="N20" s="1193"/>
      <c r="O20" s="1192" t="s">
        <v>14</v>
      </c>
      <c r="P20" s="1193"/>
    </row>
    <row r="21" spans="1:16" x14ac:dyDescent="0.25">
      <c r="A21" s="1208" t="s">
        <v>61</v>
      </c>
      <c r="B21" s="1209"/>
      <c r="C21" s="166"/>
      <c r="D21" s="166"/>
      <c r="E21" s="166"/>
      <c r="F21" s="166"/>
      <c r="G21" s="1210">
        <f>G25+G28</f>
        <v>535745</v>
      </c>
      <c r="H21" s="1210"/>
      <c r="I21" s="174">
        <f>I25+I28</f>
        <v>156412</v>
      </c>
      <c r="J21" s="174">
        <f>J25+J28</f>
        <v>70000</v>
      </c>
      <c r="K21" s="1210">
        <f>K25+K28</f>
        <v>629640</v>
      </c>
      <c r="L21" s="1210"/>
      <c r="M21" s="1210">
        <f t="shared" ref="M21" si="6">M25+M28</f>
        <v>588485.6</v>
      </c>
      <c r="N21" s="1210"/>
      <c r="O21" s="1210">
        <f t="shared" ref="O21" si="7">O25+O28</f>
        <v>523239.8</v>
      </c>
      <c r="P21" s="1210"/>
    </row>
    <row r="22" spans="1:16" x14ac:dyDescent="0.25">
      <c r="A22" s="1213" t="s">
        <v>62</v>
      </c>
      <c r="B22" s="1214"/>
      <c r="C22" s="790">
        <v>2</v>
      </c>
      <c r="D22" s="166"/>
      <c r="E22" s="166"/>
      <c r="F22" s="166"/>
      <c r="G22" s="1215"/>
      <c r="H22" s="1215"/>
      <c r="I22" s="175"/>
      <c r="J22" s="176"/>
      <c r="K22" s="1215"/>
      <c r="L22" s="1215"/>
      <c r="M22" s="1215"/>
      <c r="N22" s="1215"/>
      <c r="O22" s="1215"/>
      <c r="P22" s="1215"/>
    </row>
    <row r="23" spans="1:16" x14ac:dyDescent="0.25">
      <c r="A23" s="1203"/>
      <c r="B23" s="1203"/>
      <c r="C23" s="166"/>
      <c r="D23" s="166"/>
      <c r="E23" s="166"/>
      <c r="F23" s="166"/>
      <c r="G23" s="1215"/>
      <c r="H23" s="1215"/>
      <c r="I23" s="175"/>
      <c r="J23" s="176"/>
      <c r="K23" s="1215"/>
      <c r="L23" s="1215"/>
      <c r="M23" s="1215"/>
      <c r="N23" s="1215"/>
      <c r="O23" s="1215"/>
      <c r="P23" s="1215"/>
    </row>
    <row r="24" spans="1:16" x14ac:dyDescent="0.25">
      <c r="A24" s="1203"/>
      <c r="B24" s="1203"/>
      <c r="C24" s="166"/>
      <c r="D24" s="166"/>
      <c r="E24" s="166"/>
      <c r="F24" s="166"/>
      <c r="G24" s="1215"/>
      <c r="H24" s="1215"/>
      <c r="I24" s="175"/>
      <c r="J24" s="176"/>
      <c r="K24" s="1215"/>
      <c r="L24" s="1215"/>
      <c r="M24" s="1215"/>
      <c r="N24" s="1215"/>
      <c r="O24" s="1215"/>
      <c r="P24" s="1215"/>
    </row>
    <row r="25" spans="1:16" x14ac:dyDescent="0.25">
      <c r="A25" s="1213" t="s">
        <v>63</v>
      </c>
      <c r="B25" s="1214"/>
      <c r="C25" s="790">
        <v>2</v>
      </c>
      <c r="D25" s="166"/>
      <c r="E25" s="166"/>
      <c r="F25" s="166"/>
      <c r="G25" s="1215">
        <f>K47</f>
        <v>0</v>
      </c>
      <c r="H25" s="1215"/>
      <c r="I25" s="177">
        <f>L47</f>
        <v>0</v>
      </c>
      <c r="J25" s="177">
        <f>M47</f>
        <v>0</v>
      </c>
      <c r="K25" s="1215">
        <f>N47</f>
        <v>9640</v>
      </c>
      <c r="L25" s="1215"/>
      <c r="M25" s="1215">
        <f>O47</f>
        <v>18485.599999999999</v>
      </c>
      <c r="N25" s="1215"/>
      <c r="O25" s="1215">
        <f>P47</f>
        <v>3239.8</v>
      </c>
      <c r="P25" s="1215"/>
    </row>
    <row r="26" spans="1:16" x14ac:dyDescent="0.25">
      <c r="A26" s="1203"/>
      <c r="B26" s="1203"/>
      <c r="C26" s="166"/>
      <c r="D26" s="166"/>
      <c r="E26" s="166"/>
      <c r="F26" s="166"/>
      <c r="G26" s="1215"/>
      <c r="H26" s="1215"/>
      <c r="I26" s="175"/>
      <c r="J26" s="176"/>
      <c r="K26" s="1215"/>
      <c r="L26" s="1215"/>
      <c r="M26" s="1215"/>
      <c r="N26" s="1215"/>
      <c r="O26" s="1215"/>
      <c r="P26" s="1215"/>
    </row>
    <row r="27" spans="1:16" x14ac:dyDescent="0.25">
      <c r="A27" s="2226"/>
      <c r="B27" s="1222"/>
      <c r="C27" s="166"/>
      <c r="D27" s="166"/>
      <c r="E27" s="166"/>
      <c r="F27" s="166"/>
      <c r="G27" s="1221"/>
      <c r="H27" s="1223"/>
      <c r="I27" s="175"/>
      <c r="J27" s="176"/>
      <c r="K27" s="1221"/>
      <c r="L27" s="1223"/>
      <c r="M27" s="1221"/>
      <c r="N27" s="1223"/>
      <c r="O27" s="1221"/>
      <c r="P27" s="1223"/>
    </row>
    <row r="28" spans="1:16" x14ac:dyDescent="0.25">
      <c r="A28" s="1213" t="s">
        <v>64</v>
      </c>
      <c r="B28" s="1214"/>
      <c r="C28" s="791">
        <v>1</v>
      </c>
      <c r="D28" s="166"/>
      <c r="E28" s="791" t="s">
        <v>119</v>
      </c>
      <c r="F28" s="166">
        <v>10</v>
      </c>
      <c r="G28" s="1221">
        <f>G14-G25</f>
        <v>535745</v>
      </c>
      <c r="H28" s="1223"/>
      <c r="I28" s="177">
        <f>I14-I25</f>
        <v>156412</v>
      </c>
      <c r="J28" s="177">
        <f>J14-J25</f>
        <v>70000</v>
      </c>
      <c r="K28" s="1221">
        <f>K14-K25</f>
        <v>620000</v>
      </c>
      <c r="L28" s="1223"/>
      <c r="M28" s="1221">
        <f t="shared" ref="M28" si="8">M14-M25</f>
        <v>570000</v>
      </c>
      <c r="N28" s="1223"/>
      <c r="O28" s="1221">
        <f t="shared" ref="O28" si="9">O14-O25</f>
        <v>520000</v>
      </c>
      <c r="P28" s="1223"/>
    </row>
    <row r="29" spans="1:16" x14ac:dyDescent="0.25">
      <c r="A29" s="2226"/>
      <c r="B29" s="1222"/>
      <c r="C29" s="166"/>
      <c r="D29" s="166"/>
      <c r="E29" s="166"/>
      <c r="F29" s="166"/>
      <c r="G29" s="1192"/>
      <c r="H29" s="1193"/>
      <c r="I29" s="161"/>
      <c r="J29" s="166"/>
      <c r="K29" s="2226"/>
      <c r="L29" s="1222"/>
      <c r="M29" s="2226"/>
      <c r="N29" s="1222"/>
      <c r="O29" s="2226"/>
      <c r="P29" s="1222"/>
    </row>
    <row r="31" spans="1:16" x14ac:dyDescent="0.25">
      <c r="A31" s="1216" t="s">
        <v>792</v>
      </c>
      <c r="B31" s="1217"/>
      <c r="C31" s="1217"/>
      <c r="D31" s="1217"/>
      <c r="E31" s="1217"/>
      <c r="F31" s="1217"/>
      <c r="G31" s="1217"/>
      <c r="H31" s="1217"/>
      <c r="I31" s="1217"/>
      <c r="J31" s="1217"/>
      <c r="K31" s="1217"/>
      <c r="L31" s="1217"/>
      <c r="M31" s="1217"/>
      <c r="N31" s="1217"/>
      <c r="O31" s="1217"/>
      <c r="P31" s="1218"/>
    </row>
    <row r="32" spans="1:16" x14ac:dyDescent="0.25">
      <c r="A32" s="1202" t="s">
        <v>1</v>
      </c>
      <c r="B32" s="1202"/>
      <c r="C32" s="1202"/>
      <c r="D32" s="1202" t="s">
        <v>0</v>
      </c>
      <c r="E32" s="1202"/>
      <c r="F32" s="1202"/>
      <c r="G32" s="1202" t="s">
        <v>356</v>
      </c>
      <c r="H32" s="1202"/>
      <c r="I32" s="1202"/>
      <c r="J32" s="1202"/>
      <c r="K32" s="1202" t="s">
        <v>67</v>
      </c>
      <c r="L32" s="1202"/>
      <c r="M32" s="1202"/>
      <c r="N32" s="1202" t="s">
        <v>357</v>
      </c>
      <c r="O32" s="1202"/>
      <c r="P32" s="1202"/>
    </row>
    <row r="33" spans="1:16" ht="56.25" x14ac:dyDescent="0.25">
      <c r="A33" s="1202"/>
      <c r="B33" s="1202"/>
      <c r="C33" s="1202"/>
      <c r="D33" s="161" t="s">
        <v>33</v>
      </c>
      <c r="E33" s="1219" t="s">
        <v>51</v>
      </c>
      <c r="F33" s="1219"/>
      <c r="G33" s="1220" t="s">
        <v>48</v>
      </c>
      <c r="H33" s="1220"/>
      <c r="I33" s="792" t="s">
        <v>49</v>
      </c>
      <c r="J33" s="792" t="s">
        <v>50</v>
      </c>
      <c r="K33" s="792" t="s">
        <v>48</v>
      </c>
      <c r="L33" s="792" t="s">
        <v>49</v>
      </c>
      <c r="M33" s="792" t="s">
        <v>50</v>
      </c>
      <c r="N33" s="792" t="s">
        <v>48</v>
      </c>
      <c r="O33" s="792" t="s">
        <v>49</v>
      </c>
      <c r="P33" s="792" t="s">
        <v>50</v>
      </c>
    </row>
    <row r="34" spans="1:16" x14ac:dyDescent="0.25">
      <c r="A34" s="1187" t="s">
        <v>9</v>
      </c>
      <c r="B34" s="1187"/>
      <c r="C34" s="1187"/>
      <c r="D34" s="166"/>
      <c r="E34" s="1202"/>
      <c r="F34" s="1202"/>
      <c r="G34" s="2171">
        <f>G35</f>
        <v>79640</v>
      </c>
      <c r="H34" s="2172"/>
      <c r="I34" s="178"/>
      <c r="J34" s="178"/>
      <c r="K34" s="179">
        <f>K35</f>
        <v>638485.6</v>
      </c>
      <c r="L34" s="178"/>
      <c r="M34" s="178"/>
      <c r="N34" s="179">
        <f>N35</f>
        <v>573239.80000000005</v>
      </c>
      <c r="O34" s="178"/>
      <c r="P34" s="178"/>
    </row>
    <row r="35" spans="1:16" s="793" customFormat="1" x14ac:dyDescent="0.25">
      <c r="A35" s="1225" t="s">
        <v>120</v>
      </c>
      <c r="B35" s="1225"/>
      <c r="C35" s="1225"/>
      <c r="D35" s="162" t="s">
        <v>56</v>
      </c>
      <c r="E35" s="1226"/>
      <c r="F35" s="1226"/>
      <c r="G35" s="1227">
        <f>G39</f>
        <v>79640</v>
      </c>
      <c r="H35" s="1226"/>
      <c r="I35" s="162"/>
      <c r="J35" s="162"/>
      <c r="K35" s="163">
        <f>K39</f>
        <v>638485.6</v>
      </c>
      <c r="L35" s="162"/>
      <c r="M35" s="162"/>
      <c r="N35" s="163">
        <f>N39</f>
        <v>573239.80000000005</v>
      </c>
      <c r="O35" s="162"/>
      <c r="P35" s="162"/>
    </row>
    <row r="36" spans="1:16" s="793" customFormat="1" x14ac:dyDescent="0.25">
      <c r="A36" s="1228" t="s">
        <v>53</v>
      </c>
      <c r="B36" s="1229"/>
      <c r="C36" s="1230"/>
      <c r="D36" s="162" t="s">
        <v>57</v>
      </c>
      <c r="E36" s="1231"/>
      <c r="F36" s="1232"/>
      <c r="G36" s="1231"/>
      <c r="H36" s="1232"/>
      <c r="I36" s="162"/>
      <c r="J36" s="162"/>
      <c r="K36" s="162"/>
      <c r="L36" s="162"/>
      <c r="M36" s="162"/>
      <c r="N36" s="162"/>
      <c r="O36" s="162"/>
      <c r="P36" s="162"/>
    </row>
    <row r="37" spans="1:16" s="793" customFormat="1" x14ac:dyDescent="0.25">
      <c r="A37" s="1231"/>
      <c r="B37" s="1235"/>
      <c r="C37" s="1232"/>
      <c r="D37" s="162"/>
      <c r="E37" s="1231"/>
      <c r="F37" s="1232"/>
      <c r="G37" s="1231"/>
      <c r="H37" s="1232"/>
      <c r="I37" s="162"/>
      <c r="J37" s="162"/>
      <c r="K37" s="162"/>
      <c r="L37" s="162"/>
      <c r="M37" s="162"/>
      <c r="N37" s="162"/>
      <c r="O37" s="162"/>
      <c r="P37" s="162"/>
    </row>
    <row r="38" spans="1:16" x14ac:dyDescent="0.25">
      <c r="A38" s="1187"/>
      <c r="B38" s="1187"/>
      <c r="C38" s="1187"/>
      <c r="D38" s="166"/>
      <c r="E38" s="1202"/>
      <c r="F38" s="1202"/>
      <c r="G38" s="1202"/>
      <c r="H38" s="1202"/>
      <c r="I38" s="161"/>
      <c r="J38" s="161"/>
      <c r="K38" s="161"/>
      <c r="L38" s="161"/>
      <c r="M38" s="161"/>
      <c r="N38" s="161"/>
      <c r="O38" s="161"/>
      <c r="P38" s="161"/>
    </row>
    <row r="39" spans="1:16" x14ac:dyDescent="0.25">
      <c r="A39" s="1187" t="s">
        <v>9</v>
      </c>
      <c r="B39" s="1187"/>
      <c r="C39" s="1187"/>
      <c r="D39" s="166"/>
      <c r="E39" s="1202"/>
      <c r="F39" s="1202"/>
      <c r="G39" s="2171">
        <f>G40+G41</f>
        <v>79640</v>
      </c>
      <c r="H39" s="2172"/>
      <c r="I39" s="178"/>
      <c r="J39" s="178"/>
      <c r="K39" s="179">
        <f>K40+K41</f>
        <v>638485.6</v>
      </c>
      <c r="L39" s="178"/>
      <c r="M39" s="178"/>
      <c r="N39" s="179">
        <f>N40+N41</f>
        <v>573239.80000000005</v>
      </c>
      <c r="O39" s="178"/>
      <c r="P39" s="178"/>
    </row>
    <row r="40" spans="1:16" s="793" customFormat="1" x14ac:dyDescent="0.25">
      <c r="A40" s="1225" t="s">
        <v>54</v>
      </c>
      <c r="B40" s="1225"/>
      <c r="C40" s="1225"/>
      <c r="D40" s="162"/>
      <c r="E40" s="1226"/>
      <c r="F40" s="1226"/>
      <c r="G40" s="1227">
        <f>N47</f>
        <v>9640</v>
      </c>
      <c r="H40" s="1226"/>
      <c r="I40" s="162"/>
      <c r="J40" s="162"/>
      <c r="K40" s="163">
        <f>O47</f>
        <v>18485.599999999999</v>
      </c>
      <c r="L40" s="162"/>
      <c r="M40" s="162"/>
      <c r="N40" s="163">
        <f>P47</f>
        <v>3239.8</v>
      </c>
      <c r="O40" s="162"/>
      <c r="P40" s="162"/>
    </row>
    <row r="41" spans="1:16" s="793" customFormat="1" x14ac:dyDescent="0.25">
      <c r="A41" s="1225" t="s">
        <v>55</v>
      </c>
      <c r="B41" s="1225"/>
      <c r="C41" s="1225"/>
      <c r="D41" s="162">
        <v>4</v>
      </c>
      <c r="E41" s="1226">
        <v>1</v>
      </c>
      <c r="F41" s="1226"/>
      <c r="G41" s="1227">
        <f>J28</f>
        <v>70000</v>
      </c>
      <c r="H41" s="1226"/>
      <c r="I41" s="162"/>
      <c r="J41" s="162"/>
      <c r="K41" s="163">
        <f>K28</f>
        <v>620000</v>
      </c>
      <c r="L41" s="162"/>
      <c r="M41" s="162"/>
      <c r="N41" s="163">
        <f>M28</f>
        <v>570000</v>
      </c>
      <c r="O41" s="162"/>
      <c r="P41" s="162"/>
    </row>
    <row r="42" spans="1:16" x14ac:dyDescent="0.25">
      <c r="A42" s="1187"/>
      <c r="B42" s="1187"/>
      <c r="C42" s="1187"/>
      <c r="D42" s="166"/>
      <c r="E42" s="1202"/>
      <c r="F42" s="1202"/>
      <c r="G42" s="1202"/>
      <c r="H42" s="1202"/>
      <c r="I42" s="161"/>
      <c r="J42" s="161"/>
      <c r="K42" s="161"/>
      <c r="L42" s="161"/>
      <c r="M42" s="161"/>
      <c r="N42" s="161"/>
      <c r="O42" s="161"/>
      <c r="P42" s="161"/>
    </row>
    <row r="44" spans="1:16" x14ac:dyDescent="0.25">
      <c r="A44" s="1194" t="s">
        <v>793</v>
      </c>
      <c r="B44" s="1194"/>
      <c r="C44" s="1194"/>
      <c r="D44" s="1194"/>
      <c r="E44" s="1194"/>
      <c r="F44" s="1194"/>
      <c r="G44" s="1194"/>
      <c r="H44" s="1194"/>
      <c r="I44" s="1194"/>
      <c r="J44" s="1194"/>
      <c r="K44" s="1194"/>
      <c r="L44" s="1194"/>
      <c r="M44" s="1194"/>
      <c r="N44" s="1194"/>
      <c r="O44" s="1194"/>
      <c r="P44" s="1194"/>
    </row>
    <row r="45" spans="1:16" x14ac:dyDescent="0.25">
      <c r="A45" s="1202" t="s">
        <v>1</v>
      </c>
      <c r="B45" s="1202"/>
      <c r="C45" s="1202" t="s">
        <v>0</v>
      </c>
      <c r="D45" s="1202"/>
      <c r="E45" s="1202"/>
      <c r="F45" s="1202"/>
      <c r="G45" s="1202"/>
      <c r="H45" s="1202"/>
      <c r="I45" s="1197" t="s">
        <v>10</v>
      </c>
      <c r="J45" s="1198"/>
      <c r="K45" s="161">
        <v>2023</v>
      </c>
      <c r="L45" s="161">
        <v>2024</v>
      </c>
      <c r="M45" s="161">
        <v>2025</v>
      </c>
      <c r="N45" s="161">
        <v>2026</v>
      </c>
      <c r="O45" s="161">
        <v>2027</v>
      </c>
      <c r="P45" s="161">
        <v>2028</v>
      </c>
    </row>
    <row r="46" spans="1:16" ht="44.25" x14ac:dyDescent="0.25">
      <c r="A46" s="1202"/>
      <c r="B46" s="1202"/>
      <c r="C46" s="188" t="s">
        <v>3</v>
      </c>
      <c r="D46" s="188" t="s">
        <v>4</v>
      </c>
      <c r="E46" s="188" t="s">
        <v>5</v>
      </c>
      <c r="F46" s="188" t="s">
        <v>6</v>
      </c>
      <c r="G46" s="188" t="s">
        <v>7</v>
      </c>
      <c r="H46" s="188" t="s">
        <v>8</v>
      </c>
      <c r="I46" s="1199"/>
      <c r="J46" s="1201"/>
      <c r="K46" s="792" t="s">
        <v>11</v>
      </c>
      <c r="L46" s="792" t="s">
        <v>11</v>
      </c>
      <c r="M46" s="792" t="s">
        <v>12</v>
      </c>
      <c r="N46" s="792" t="s">
        <v>13</v>
      </c>
      <c r="O46" s="792" t="s">
        <v>14</v>
      </c>
      <c r="P46" s="792" t="s">
        <v>14</v>
      </c>
    </row>
    <row r="47" spans="1:16" x14ac:dyDescent="0.25">
      <c r="A47" s="2250" t="s">
        <v>9</v>
      </c>
      <c r="B47" s="2191"/>
      <c r="C47" s="63"/>
      <c r="D47" s="63"/>
      <c r="E47" s="63"/>
      <c r="F47" s="63"/>
      <c r="G47" s="63"/>
      <c r="H47" s="63"/>
      <c r="I47" s="1238"/>
      <c r="J47" s="1239"/>
      <c r="K47" s="65"/>
      <c r="L47" s="65"/>
      <c r="M47" s="65"/>
      <c r="N47" s="160">
        <f>N48</f>
        <v>9640</v>
      </c>
      <c r="O47" s="160">
        <f t="shared" ref="O47:P47" si="10">O48</f>
        <v>18485.599999999999</v>
      </c>
      <c r="P47" s="160">
        <f t="shared" si="10"/>
        <v>3239.8</v>
      </c>
    </row>
    <row r="48" spans="1:16" ht="43.15" customHeight="1" x14ac:dyDescent="0.25">
      <c r="A48" s="2253" t="s">
        <v>881</v>
      </c>
      <c r="B48" s="2254"/>
      <c r="C48" s="166">
        <v>298</v>
      </c>
      <c r="D48" s="166">
        <v>2</v>
      </c>
      <c r="E48" s="166">
        <v>2054</v>
      </c>
      <c r="F48" s="794" t="s">
        <v>883</v>
      </c>
      <c r="G48" s="166">
        <v>70433</v>
      </c>
      <c r="H48" s="794"/>
      <c r="I48" s="2226"/>
      <c r="J48" s="1222"/>
      <c r="K48" s="176"/>
      <c r="L48" s="176"/>
      <c r="M48" s="176"/>
      <c r="N48" s="177">
        <f>N49</f>
        <v>9640</v>
      </c>
      <c r="O48" s="177">
        <f t="shared" ref="O48:P48" si="11">O49</f>
        <v>18485.599999999999</v>
      </c>
      <c r="P48" s="177">
        <f t="shared" si="11"/>
        <v>3239.8</v>
      </c>
    </row>
    <row r="49" spans="1:16" ht="45" customHeight="1" x14ac:dyDescent="0.25">
      <c r="A49" s="2251" t="s">
        <v>882</v>
      </c>
      <c r="B49" s="2252"/>
      <c r="C49" s="173"/>
      <c r="D49" s="173"/>
      <c r="E49" s="173"/>
      <c r="F49" s="173"/>
      <c r="G49" s="173"/>
      <c r="H49" s="173">
        <v>192310</v>
      </c>
      <c r="I49" s="1786"/>
      <c r="J49" s="1788"/>
      <c r="K49" s="942"/>
      <c r="L49" s="942"/>
      <c r="M49" s="942"/>
      <c r="N49" s="941">
        <v>9640</v>
      </c>
      <c r="O49" s="941">
        <v>18485.599999999999</v>
      </c>
      <c r="P49" s="941">
        <v>3239.8</v>
      </c>
    </row>
    <row r="50" spans="1:16" x14ac:dyDescent="0.25">
      <c r="A50" s="1786"/>
      <c r="B50" s="1787"/>
      <c r="C50" s="614"/>
      <c r="D50" s="614"/>
      <c r="E50" s="614"/>
      <c r="F50" s="614"/>
      <c r="G50" s="614"/>
      <c r="H50" s="614"/>
      <c r="I50" s="614"/>
      <c r="J50" s="614"/>
      <c r="K50" s="614"/>
      <c r="L50" s="614"/>
      <c r="M50" s="614"/>
      <c r="N50" s="614"/>
      <c r="O50" s="614"/>
      <c r="P50" s="614"/>
    </row>
    <row r="51" spans="1:16" x14ac:dyDescent="0.25">
      <c r="A51" s="1789" t="s">
        <v>15</v>
      </c>
      <c r="B51" s="1789"/>
      <c r="C51" s="1789"/>
      <c r="D51" s="1789"/>
      <c r="E51" s="1789"/>
      <c r="F51" s="1789"/>
      <c r="G51" s="1789"/>
      <c r="H51" s="1789"/>
      <c r="I51" s="1789"/>
      <c r="J51" s="1789"/>
      <c r="K51" s="1789"/>
      <c r="L51" s="1789"/>
      <c r="M51" s="1789"/>
      <c r="N51" s="1789"/>
      <c r="O51" s="1789"/>
      <c r="P51" s="1789"/>
    </row>
    <row r="52" spans="1:16" x14ac:dyDescent="0.25">
      <c r="A52" s="1240"/>
      <c r="B52" s="1240"/>
      <c r="C52" s="1240"/>
      <c r="D52" s="1240"/>
      <c r="E52" s="1240"/>
      <c r="F52" s="1240"/>
      <c r="G52" s="1240"/>
      <c r="H52" s="1240"/>
      <c r="I52" s="1240"/>
      <c r="J52" s="1240"/>
      <c r="K52" s="1240"/>
      <c r="L52" s="1240"/>
      <c r="M52" s="1240"/>
      <c r="N52" s="1240"/>
      <c r="O52" s="1245" t="s">
        <v>0</v>
      </c>
      <c r="P52" s="1245"/>
    </row>
    <row r="53" spans="1:16" s="122" customFormat="1" ht="15.75" x14ac:dyDescent="0.25">
      <c r="A53" s="2244" t="s">
        <v>16</v>
      </c>
      <c r="B53" s="2244"/>
      <c r="C53" s="2244" t="s">
        <v>190</v>
      </c>
      <c r="D53" s="2244"/>
      <c r="E53" s="2244"/>
      <c r="F53" s="2244"/>
      <c r="G53" s="2244"/>
      <c r="H53" s="2244"/>
      <c r="I53" s="2244"/>
      <c r="J53" s="2244"/>
      <c r="K53" s="2244"/>
      <c r="L53" s="2244"/>
      <c r="M53" s="2244"/>
      <c r="N53" s="2244"/>
      <c r="O53" s="2243" t="s">
        <v>191</v>
      </c>
      <c r="P53" s="2243"/>
    </row>
    <row r="54" spans="1:16" s="122" customFormat="1" ht="15.75" x14ac:dyDescent="0.25">
      <c r="A54" s="2244" t="s">
        <v>17</v>
      </c>
      <c r="B54" s="2244"/>
      <c r="C54" s="2244" t="s">
        <v>192</v>
      </c>
      <c r="D54" s="2244"/>
      <c r="E54" s="2244"/>
      <c r="F54" s="2244"/>
      <c r="G54" s="2244"/>
      <c r="H54" s="2244"/>
      <c r="I54" s="2244"/>
      <c r="J54" s="2244"/>
      <c r="K54" s="2244"/>
      <c r="L54" s="2244"/>
      <c r="M54" s="2244"/>
      <c r="N54" s="2244"/>
      <c r="O54" s="2245">
        <v>75</v>
      </c>
      <c r="P54" s="2245"/>
    </row>
    <row r="55" spans="1:16" s="122" customFormat="1" ht="15.75" x14ac:dyDescent="0.25">
      <c r="A55" s="2244" t="s">
        <v>18</v>
      </c>
      <c r="B55" s="2244"/>
      <c r="C55" s="2244" t="s">
        <v>192</v>
      </c>
      <c r="D55" s="2244"/>
      <c r="E55" s="2244"/>
      <c r="F55" s="2244"/>
      <c r="G55" s="2244"/>
      <c r="H55" s="2244"/>
      <c r="I55" s="2244"/>
      <c r="J55" s="2244"/>
      <c r="K55" s="2244"/>
      <c r="L55" s="2244"/>
      <c r="M55" s="2244"/>
      <c r="N55" s="2244"/>
      <c r="O55" s="2243" t="s">
        <v>135</v>
      </c>
      <c r="P55" s="2243"/>
    </row>
    <row r="56" spans="1:16" s="122" customFormat="1" ht="15.75" x14ac:dyDescent="0.25">
      <c r="A56" s="2260"/>
      <c r="B56" s="2261"/>
      <c r="C56" s="2261"/>
      <c r="D56" s="2261"/>
      <c r="E56" s="2261"/>
      <c r="F56" s="2261"/>
      <c r="G56" s="2261"/>
      <c r="H56" s="2261"/>
      <c r="I56" s="2261"/>
      <c r="J56" s="2261"/>
      <c r="K56" s="2261"/>
      <c r="L56" s="2261"/>
      <c r="M56" s="2261"/>
      <c r="N56" s="2261"/>
      <c r="O56" s="2261"/>
      <c r="P56" s="2262"/>
    </row>
    <row r="57" spans="1:16" s="122" customFormat="1" ht="15.75" x14ac:dyDescent="0.25">
      <c r="A57" s="1007" t="s">
        <v>794</v>
      </c>
      <c r="B57" s="1007"/>
      <c r="C57" s="1007"/>
      <c r="D57" s="1007"/>
      <c r="E57" s="1007"/>
      <c r="F57" s="1007"/>
      <c r="G57" s="1007"/>
      <c r="H57" s="1007"/>
      <c r="I57" s="1007"/>
      <c r="J57" s="1007"/>
      <c r="K57" s="1007"/>
      <c r="L57" s="1007"/>
      <c r="M57" s="1007"/>
      <c r="N57" s="1007"/>
      <c r="O57" s="1007"/>
      <c r="P57" s="1007"/>
    </row>
    <row r="58" spans="1:16" s="122" customFormat="1" ht="54.75" customHeight="1" x14ac:dyDescent="0.25">
      <c r="A58" s="1023" t="s">
        <v>20</v>
      </c>
      <c r="B58" s="1023"/>
      <c r="C58" s="1023"/>
      <c r="D58" s="958" t="s">
        <v>398</v>
      </c>
      <c r="E58" s="958"/>
      <c r="F58" s="958"/>
      <c r="G58" s="958"/>
      <c r="H58" s="958"/>
      <c r="I58" s="958"/>
      <c r="J58" s="958"/>
      <c r="K58" s="958"/>
      <c r="L58" s="958"/>
      <c r="M58" s="958"/>
      <c r="N58" s="958"/>
      <c r="O58" s="958"/>
      <c r="P58" s="958"/>
    </row>
    <row r="59" spans="1:16" s="122" customFormat="1" ht="73.5" customHeight="1" x14ac:dyDescent="0.25">
      <c r="A59" s="2227" t="s">
        <v>298</v>
      </c>
      <c r="B59" s="2227"/>
      <c r="C59" s="2227"/>
      <c r="D59" s="958" t="s">
        <v>784</v>
      </c>
      <c r="E59" s="958"/>
      <c r="F59" s="958"/>
      <c r="G59" s="958"/>
      <c r="H59" s="958"/>
      <c r="I59" s="958"/>
      <c r="J59" s="958"/>
      <c r="K59" s="958"/>
      <c r="L59" s="958"/>
      <c r="M59" s="958"/>
      <c r="N59" s="958"/>
      <c r="O59" s="958"/>
      <c r="P59" s="958"/>
    </row>
    <row r="60" spans="1:16" s="122" customFormat="1" ht="266.25" customHeight="1" x14ac:dyDescent="0.25">
      <c r="A60" s="1023" t="s">
        <v>21</v>
      </c>
      <c r="B60" s="1023"/>
      <c r="C60" s="1023"/>
      <c r="D60" s="958" t="s">
        <v>795</v>
      </c>
      <c r="E60" s="958"/>
      <c r="F60" s="958"/>
      <c r="G60" s="958"/>
      <c r="H60" s="958"/>
      <c r="I60" s="958"/>
      <c r="J60" s="958"/>
      <c r="K60" s="958"/>
      <c r="L60" s="958"/>
      <c r="M60" s="958"/>
      <c r="N60" s="958"/>
      <c r="O60" s="958"/>
      <c r="P60" s="958"/>
    </row>
    <row r="61" spans="1:16" s="122" customFormat="1" ht="21.75" customHeight="1" x14ac:dyDescent="0.25">
      <c r="A61" s="1023" t="s">
        <v>19</v>
      </c>
      <c r="B61" s="1023"/>
      <c r="C61" s="1023"/>
      <c r="D61" s="1023"/>
      <c r="E61" s="1023"/>
      <c r="F61" s="1023"/>
      <c r="G61" s="1023"/>
      <c r="H61" s="1023"/>
      <c r="I61" s="1023"/>
      <c r="J61" s="1023"/>
      <c r="K61" s="1023"/>
      <c r="L61" s="1023"/>
      <c r="M61" s="1023"/>
      <c r="N61" s="1023"/>
      <c r="O61" s="1023"/>
      <c r="P61" s="1023"/>
    </row>
    <row r="62" spans="1:16" s="122" customFormat="1" ht="15.75" x14ac:dyDescent="0.25">
      <c r="A62" s="1023" t="s">
        <v>22</v>
      </c>
      <c r="B62" s="1024" t="s">
        <v>0</v>
      </c>
      <c r="C62" s="1024" t="s">
        <v>1</v>
      </c>
      <c r="D62" s="1024"/>
      <c r="E62" s="1024"/>
      <c r="F62" s="1024"/>
      <c r="G62" s="1024"/>
      <c r="H62" s="1024"/>
      <c r="I62" s="1024"/>
      <c r="J62" s="1025" t="s">
        <v>26</v>
      </c>
      <c r="K62" s="200">
        <v>2023</v>
      </c>
      <c r="L62" s="200">
        <v>2024</v>
      </c>
      <c r="M62" s="200">
        <v>2025</v>
      </c>
      <c r="N62" s="200">
        <v>2026</v>
      </c>
      <c r="O62" s="200">
        <v>2027</v>
      </c>
      <c r="P62" s="200">
        <v>2028</v>
      </c>
    </row>
    <row r="63" spans="1:16" s="122" customFormat="1" ht="49.5" x14ac:dyDescent="0.25">
      <c r="A63" s="1023"/>
      <c r="B63" s="1024"/>
      <c r="C63" s="1024"/>
      <c r="D63" s="1024"/>
      <c r="E63" s="1024"/>
      <c r="F63" s="1024"/>
      <c r="G63" s="1024"/>
      <c r="H63" s="1024"/>
      <c r="I63" s="1024"/>
      <c r="J63" s="1025"/>
      <c r="K63" s="144" t="s">
        <v>11</v>
      </c>
      <c r="L63" s="144" t="s">
        <v>11</v>
      </c>
      <c r="M63" s="144" t="s">
        <v>12</v>
      </c>
      <c r="N63" s="144" t="s">
        <v>13</v>
      </c>
      <c r="O63" s="144" t="s">
        <v>14</v>
      </c>
      <c r="P63" s="144" t="s">
        <v>14</v>
      </c>
    </row>
    <row r="64" spans="1:16" s="122" customFormat="1" ht="39.75" customHeight="1" x14ac:dyDescent="0.25">
      <c r="A64" s="1026" t="s">
        <v>23</v>
      </c>
      <c r="B64" s="135" t="s">
        <v>102</v>
      </c>
      <c r="C64" s="2249" t="s">
        <v>301</v>
      </c>
      <c r="D64" s="2249"/>
      <c r="E64" s="2249"/>
      <c r="F64" s="2249"/>
      <c r="G64" s="2249"/>
      <c r="H64" s="2249"/>
      <c r="I64" s="2249"/>
      <c r="J64" s="187" t="s">
        <v>79</v>
      </c>
      <c r="K64" s="187">
        <v>314</v>
      </c>
      <c r="L64" s="187">
        <v>96</v>
      </c>
      <c r="M64" s="187">
        <v>200</v>
      </c>
      <c r="N64" s="187">
        <v>200</v>
      </c>
      <c r="O64" s="187">
        <v>100</v>
      </c>
      <c r="P64" s="187">
        <v>200</v>
      </c>
    </row>
    <row r="65" spans="1:16" s="122" customFormat="1" ht="39.75" customHeight="1" x14ac:dyDescent="0.25">
      <c r="A65" s="1026"/>
      <c r="B65" s="135" t="s">
        <v>122</v>
      </c>
      <c r="C65" s="2249" t="s">
        <v>302</v>
      </c>
      <c r="D65" s="2249"/>
      <c r="E65" s="2249"/>
      <c r="F65" s="2249"/>
      <c r="G65" s="2249"/>
      <c r="H65" s="2249"/>
      <c r="I65" s="2249"/>
      <c r="J65" s="187" t="s">
        <v>79</v>
      </c>
      <c r="K65" s="119">
        <v>444912</v>
      </c>
      <c r="L65" s="119">
        <v>293490</v>
      </c>
      <c r="M65" s="119">
        <v>35000</v>
      </c>
      <c r="N65" s="119">
        <v>350000</v>
      </c>
      <c r="O65" s="119">
        <v>175000</v>
      </c>
      <c r="P65" s="119">
        <v>350000</v>
      </c>
    </row>
    <row r="66" spans="1:16" s="122" customFormat="1" ht="23.25" customHeight="1" x14ac:dyDescent="0.25">
      <c r="A66" s="1026"/>
      <c r="B66" s="135" t="s">
        <v>75</v>
      </c>
      <c r="C66" s="2249" t="s">
        <v>407</v>
      </c>
      <c r="D66" s="2249"/>
      <c r="E66" s="2249"/>
      <c r="F66" s="2249"/>
      <c r="G66" s="2249"/>
      <c r="H66" s="2249"/>
      <c r="I66" s="2249"/>
      <c r="J66" s="187" t="s">
        <v>74</v>
      </c>
      <c r="K66" s="119">
        <v>0</v>
      </c>
      <c r="L66" s="119">
        <v>0</v>
      </c>
      <c r="M66" s="119">
        <v>0</v>
      </c>
      <c r="N66" s="119">
        <v>80</v>
      </c>
      <c r="O66" s="119">
        <v>90</v>
      </c>
      <c r="P66" s="119">
        <v>95</v>
      </c>
    </row>
    <row r="67" spans="1:16" s="122" customFormat="1" ht="19.5" customHeight="1" x14ac:dyDescent="0.25">
      <c r="A67" s="1026"/>
      <c r="B67" s="135" t="s">
        <v>76</v>
      </c>
      <c r="C67" s="2249" t="s">
        <v>408</v>
      </c>
      <c r="D67" s="2249"/>
      <c r="E67" s="2249"/>
      <c r="F67" s="2249"/>
      <c r="G67" s="2249"/>
      <c r="H67" s="2249"/>
      <c r="I67" s="2249"/>
      <c r="J67" s="187" t="s">
        <v>74</v>
      </c>
      <c r="K67" s="119">
        <v>0</v>
      </c>
      <c r="L67" s="119">
        <v>0</v>
      </c>
      <c r="M67" s="119">
        <v>0</v>
      </c>
      <c r="N67" s="119">
        <v>80</v>
      </c>
      <c r="O67" s="119">
        <v>90</v>
      </c>
      <c r="P67" s="119">
        <v>95</v>
      </c>
    </row>
    <row r="68" spans="1:16" s="122" customFormat="1" ht="18" customHeight="1" x14ac:dyDescent="0.25">
      <c r="A68" s="1180" t="s">
        <v>24</v>
      </c>
      <c r="B68" s="135" t="s">
        <v>123</v>
      </c>
      <c r="C68" s="2263" t="s">
        <v>303</v>
      </c>
      <c r="D68" s="2263"/>
      <c r="E68" s="2263"/>
      <c r="F68" s="2263"/>
      <c r="G68" s="2263"/>
      <c r="H68" s="2263"/>
      <c r="I68" s="2263"/>
      <c r="J68" s="187" t="s">
        <v>79</v>
      </c>
      <c r="K68" s="119">
        <v>0</v>
      </c>
      <c r="L68" s="119">
        <v>0</v>
      </c>
      <c r="M68" s="119">
        <v>50</v>
      </c>
      <c r="N68" s="119">
        <v>50</v>
      </c>
      <c r="O68" s="119">
        <v>45</v>
      </c>
      <c r="P68" s="119">
        <v>50</v>
      </c>
    </row>
    <row r="69" spans="1:16" s="122" customFormat="1" ht="18.75" customHeight="1" x14ac:dyDescent="0.25">
      <c r="A69" s="1293"/>
      <c r="B69" s="135" t="s">
        <v>80</v>
      </c>
      <c r="C69" s="2259" t="s">
        <v>193</v>
      </c>
      <c r="D69" s="2259"/>
      <c r="E69" s="2259"/>
      <c r="F69" s="2259"/>
      <c r="G69" s="2259"/>
      <c r="H69" s="2259"/>
      <c r="I69" s="2259"/>
      <c r="J69" s="119" t="s">
        <v>79</v>
      </c>
      <c r="K69" s="119">
        <v>134</v>
      </c>
      <c r="L69" s="189">
        <v>23</v>
      </c>
      <c r="M69" s="189">
        <v>20</v>
      </c>
      <c r="N69" s="189">
        <v>20</v>
      </c>
      <c r="O69" s="189">
        <v>20</v>
      </c>
      <c r="P69" s="189">
        <v>20</v>
      </c>
    </row>
    <row r="70" spans="1:16" s="122" customFormat="1" ht="17.25" customHeight="1" x14ac:dyDescent="0.25">
      <c r="A70" s="1293"/>
      <c r="B70" s="135" t="s">
        <v>103</v>
      </c>
      <c r="C70" s="2255" t="s">
        <v>304</v>
      </c>
      <c r="D70" s="2255"/>
      <c r="E70" s="2255"/>
      <c r="F70" s="2255"/>
      <c r="G70" s="2255"/>
      <c r="H70" s="2255"/>
      <c r="I70" s="2255"/>
      <c r="J70" s="119" t="s">
        <v>79</v>
      </c>
      <c r="K70" s="119">
        <v>12</v>
      </c>
      <c r="L70" s="189">
        <v>8</v>
      </c>
      <c r="M70" s="189">
        <v>40</v>
      </c>
      <c r="N70" s="189">
        <v>40</v>
      </c>
      <c r="O70" s="189">
        <v>22</v>
      </c>
      <c r="P70" s="189">
        <v>40</v>
      </c>
    </row>
    <row r="71" spans="1:16" s="122" customFormat="1" ht="17.25" customHeight="1" x14ac:dyDescent="0.25">
      <c r="A71" s="1293"/>
      <c r="B71" s="135" t="s">
        <v>81</v>
      </c>
      <c r="C71" s="2239" t="s">
        <v>372</v>
      </c>
      <c r="D71" s="2240"/>
      <c r="E71" s="2240"/>
      <c r="F71" s="2240"/>
      <c r="G71" s="2240"/>
      <c r="H71" s="2240"/>
      <c r="I71" s="2241"/>
      <c r="J71" s="119" t="s">
        <v>79</v>
      </c>
      <c r="K71" s="119">
        <v>0</v>
      </c>
      <c r="L71" s="189">
        <v>0</v>
      </c>
      <c r="M71" s="189">
        <v>57</v>
      </c>
      <c r="N71" s="189">
        <v>200</v>
      </c>
      <c r="O71" s="189">
        <v>200</v>
      </c>
      <c r="P71" s="189">
        <v>20</v>
      </c>
    </row>
    <row r="72" spans="1:16" s="122" customFormat="1" ht="17.25" customHeight="1" x14ac:dyDescent="0.25">
      <c r="A72" s="1293"/>
      <c r="B72" s="135" t="s">
        <v>104</v>
      </c>
      <c r="C72" s="2239" t="s">
        <v>409</v>
      </c>
      <c r="D72" s="2240"/>
      <c r="E72" s="2240"/>
      <c r="F72" s="2240"/>
      <c r="G72" s="2240"/>
      <c r="H72" s="2240"/>
      <c r="I72" s="2241"/>
      <c r="J72" s="119" t="s">
        <v>79</v>
      </c>
      <c r="K72" s="119">
        <v>0</v>
      </c>
      <c r="L72" s="119">
        <v>0</v>
      </c>
      <c r="M72" s="119">
        <v>0</v>
      </c>
      <c r="N72" s="232">
        <v>5</v>
      </c>
      <c r="O72" s="232">
        <v>5</v>
      </c>
      <c r="P72" s="232">
        <v>5</v>
      </c>
    </row>
    <row r="73" spans="1:16" s="122" customFormat="1" ht="17.25" customHeight="1" x14ac:dyDescent="0.25">
      <c r="A73" s="1181"/>
      <c r="B73" s="135" t="s">
        <v>82</v>
      </c>
      <c r="C73" s="2239" t="s">
        <v>411</v>
      </c>
      <c r="D73" s="2240"/>
      <c r="E73" s="2240"/>
      <c r="F73" s="2240"/>
      <c r="G73" s="2240"/>
      <c r="H73" s="2240"/>
      <c r="I73" s="2241"/>
      <c r="J73" s="119" t="s">
        <v>79</v>
      </c>
      <c r="K73" s="119">
        <v>0</v>
      </c>
      <c r="L73" s="119">
        <v>0</v>
      </c>
      <c r="M73" s="119">
        <v>0</v>
      </c>
      <c r="N73" s="232">
        <v>5</v>
      </c>
      <c r="O73" s="232">
        <v>5</v>
      </c>
      <c r="P73" s="232">
        <v>5</v>
      </c>
    </row>
    <row r="74" spans="1:16" s="122" customFormat="1" ht="30.75" customHeight="1" x14ac:dyDescent="0.25">
      <c r="A74" s="1293" t="s">
        <v>25</v>
      </c>
      <c r="B74" s="135" t="s">
        <v>86</v>
      </c>
      <c r="C74" s="2246" t="s">
        <v>391</v>
      </c>
      <c r="D74" s="2247"/>
      <c r="E74" s="2247"/>
      <c r="F74" s="2247"/>
      <c r="G74" s="2247"/>
      <c r="H74" s="2247"/>
      <c r="I74" s="2248"/>
      <c r="J74" s="796" t="s">
        <v>373</v>
      </c>
      <c r="K74" s="119">
        <v>0</v>
      </c>
      <c r="L74" s="119">
        <v>0</v>
      </c>
      <c r="M74" s="119">
        <v>0</v>
      </c>
      <c r="N74" s="119">
        <v>100</v>
      </c>
      <c r="O74" s="189">
        <v>100</v>
      </c>
      <c r="P74" s="189">
        <v>100</v>
      </c>
    </row>
    <row r="75" spans="1:16" s="122" customFormat="1" ht="17.25" customHeight="1" x14ac:dyDescent="0.25">
      <c r="A75" s="1293"/>
      <c r="B75" s="135" t="s">
        <v>87</v>
      </c>
      <c r="C75" s="2242" t="s">
        <v>392</v>
      </c>
      <c r="D75" s="2242"/>
      <c r="E75" s="2242"/>
      <c r="F75" s="2242"/>
      <c r="G75" s="2242"/>
      <c r="H75" s="2242"/>
      <c r="I75" s="2242"/>
      <c r="J75" s="119" t="s">
        <v>138</v>
      </c>
      <c r="K75" s="119">
        <v>1177.0999999999999</v>
      </c>
      <c r="L75" s="187">
        <v>3800</v>
      </c>
      <c r="M75" s="187">
        <v>3000</v>
      </c>
      <c r="N75" s="187">
        <v>3000</v>
      </c>
      <c r="O75" s="187">
        <v>3000</v>
      </c>
      <c r="P75" s="187">
        <v>3000</v>
      </c>
    </row>
    <row r="76" spans="1:16" s="122" customFormat="1" ht="28.5" customHeight="1" x14ac:dyDescent="0.25">
      <c r="A76" s="1181"/>
      <c r="B76" s="135" t="s">
        <v>105</v>
      </c>
      <c r="C76" s="2242" t="s">
        <v>410</v>
      </c>
      <c r="D76" s="2242"/>
      <c r="E76" s="2242"/>
      <c r="F76" s="2242"/>
      <c r="G76" s="2242"/>
      <c r="H76" s="2242"/>
      <c r="I76" s="2242"/>
      <c r="J76" s="119" t="s">
        <v>74</v>
      </c>
      <c r="K76" s="119">
        <v>0</v>
      </c>
      <c r="L76" s="119">
        <v>0</v>
      </c>
      <c r="M76" s="119">
        <v>0</v>
      </c>
      <c r="N76" s="233">
        <v>99</v>
      </c>
      <c r="O76" s="233">
        <v>99</v>
      </c>
      <c r="P76" s="233">
        <v>99</v>
      </c>
    </row>
    <row r="77" spans="1:16" x14ac:dyDescent="0.25">
      <c r="A77" s="614"/>
      <c r="B77" s="614"/>
      <c r="C77" s="614"/>
      <c r="D77" s="614"/>
      <c r="E77" s="614"/>
      <c r="F77" s="614"/>
      <c r="G77" s="614"/>
      <c r="H77" s="614"/>
      <c r="I77" s="614"/>
      <c r="J77" s="614"/>
      <c r="K77" s="614"/>
      <c r="L77" s="614"/>
      <c r="M77" s="614"/>
      <c r="N77" s="614"/>
      <c r="O77" s="614"/>
      <c r="P77" s="614"/>
    </row>
    <row r="78" spans="1:16" x14ac:dyDescent="0.25">
      <c r="A78" s="2256" t="s">
        <v>796</v>
      </c>
      <c r="B78" s="2257"/>
      <c r="C78" s="2257"/>
      <c r="D78" s="2257"/>
      <c r="E78" s="2257"/>
      <c r="F78" s="2257"/>
      <c r="G78" s="2257"/>
      <c r="H78" s="2257"/>
      <c r="I78" s="2257"/>
      <c r="J78" s="2257"/>
      <c r="K78" s="2257"/>
      <c r="L78" s="2257"/>
      <c r="M78" s="2257"/>
      <c r="N78" s="2257"/>
      <c r="O78" s="2257"/>
      <c r="P78" s="2258"/>
    </row>
    <row r="79" spans="1:16" x14ac:dyDescent="0.25">
      <c r="A79" s="2233" t="s">
        <v>1</v>
      </c>
      <c r="B79" s="2234"/>
      <c r="C79" s="2234"/>
      <c r="D79" s="2235"/>
      <c r="E79" s="2202" t="s">
        <v>0</v>
      </c>
      <c r="F79" s="2204"/>
      <c r="G79" s="1790">
        <v>2023</v>
      </c>
      <c r="H79" s="1790"/>
      <c r="I79" s="184">
        <v>2024</v>
      </c>
      <c r="J79" s="184">
        <v>2025</v>
      </c>
      <c r="K79" s="1245">
        <v>2026</v>
      </c>
      <c r="L79" s="1245"/>
      <c r="M79" s="1245">
        <v>2027</v>
      </c>
      <c r="N79" s="1245"/>
      <c r="O79" s="1245">
        <v>2028</v>
      </c>
      <c r="P79" s="1245"/>
    </row>
    <row r="80" spans="1:16" ht="30" x14ac:dyDescent="0.25">
      <c r="A80" s="2236"/>
      <c r="B80" s="2237"/>
      <c r="C80" s="2237"/>
      <c r="D80" s="2238"/>
      <c r="E80" s="184" t="s">
        <v>36</v>
      </c>
      <c r="F80" s="27" t="s">
        <v>37</v>
      </c>
      <c r="G80" s="2202" t="s">
        <v>11</v>
      </c>
      <c r="H80" s="2204"/>
      <c r="I80" s="184" t="s">
        <v>11</v>
      </c>
      <c r="J80" s="184" t="s">
        <v>12</v>
      </c>
      <c r="K80" s="2202" t="s">
        <v>13</v>
      </c>
      <c r="L80" s="2204"/>
      <c r="M80" s="2202" t="s">
        <v>14</v>
      </c>
      <c r="N80" s="2204"/>
      <c r="O80" s="2202" t="s">
        <v>14</v>
      </c>
      <c r="P80" s="2204"/>
    </row>
    <row r="81" spans="1:16" ht="19.899999999999999" customHeight="1" x14ac:dyDescent="0.25">
      <c r="A81" s="2230" t="s">
        <v>124</v>
      </c>
      <c r="B81" s="2231"/>
      <c r="C81" s="2231"/>
      <c r="D81" s="2232"/>
      <c r="E81" s="184"/>
      <c r="F81" s="27"/>
      <c r="G81" s="2228">
        <f>G82+G86</f>
        <v>535745</v>
      </c>
      <c r="H81" s="2229"/>
      <c r="I81" s="797">
        <f>I82+I86</f>
        <v>156412</v>
      </c>
      <c r="J81" s="797">
        <f>J82+J86</f>
        <v>70000</v>
      </c>
      <c r="K81" s="2228">
        <f>K82+K86</f>
        <v>629640</v>
      </c>
      <c r="L81" s="2229"/>
      <c r="M81" s="2228">
        <f t="shared" ref="M81" si="12">M82+M86</f>
        <v>588485.6</v>
      </c>
      <c r="N81" s="2229"/>
      <c r="O81" s="2228">
        <f t="shared" ref="O81" si="13">O82+O86</f>
        <v>523239.8</v>
      </c>
      <c r="P81" s="2229"/>
    </row>
    <row r="82" spans="1:16" ht="17.45" customHeight="1" x14ac:dyDescent="0.25">
      <c r="A82" s="1282" t="s">
        <v>161</v>
      </c>
      <c r="B82" s="1283"/>
      <c r="C82" s="1283"/>
      <c r="D82" s="1284"/>
      <c r="E82" s="798" t="s">
        <v>114</v>
      </c>
      <c r="F82" s="184"/>
      <c r="G82" s="2228">
        <f>G83+G84+G85</f>
        <v>535745</v>
      </c>
      <c r="H82" s="2229"/>
      <c r="I82" s="797">
        <f>I83+I84+I85</f>
        <v>156412</v>
      </c>
      <c r="J82" s="797">
        <f>J83+J84+J85</f>
        <v>70000</v>
      </c>
      <c r="K82" s="2228">
        <f>K83+K84</f>
        <v>620000</v>
      </c>
      <c r="L82" s="2229"/>
      <c r="M82" s="2228">
        <f t="shared" ref="M82" si="14">M83+M84</f>
        <v>570000</v>
      </c>
      <c r="N82" s="2229"/>
      <c r="O82" s="2228">
        <f t="shared" ref="O82" si="15">O83+O84</f>
        <v>520000</v>
      </c>
      <c r="P82" s="2229"/>
    </row>
    <row r="83" spans="1:16" ht="33.75" customHeight="1" x14ac:dyDescent="0.25">
      <c r="A83" s="1546" t="s">
        <v>115</v>
      </c>
      <c r="B83" s="1547"/>
      <c r="C83" s="1547"/>
      <c r="D83" s="1548"/>
      <c r="E83" s="799"/>
      <c r="F83" s="184">
        <v>263210</v>
      </c>
      <c r="G83" s="2219">
        <v>15713.8</v>
      </c>
      <c r="H83" s="2219"/>
      <c r="I83" s="26">
        <v>73724.100000000006</v>
      </c>
      <c r="J83" s="26">
        <v>70000</v>
      </c>
      <c r="K83" s="2219">
        <v>70000</v>
      </c>
      <c r="L83" s="2219"/>
      <c r="M83" s="2219">
        <v>70000</v>
      </c>
      <c r="N83" s="2219"/>
      <c r="O83" s="2219">
        <v>70000</v>
      </c>
      <c r="P83" s="2219"/>
    </row>
    <row r="84" spans="1:16" ht="33.75" customHeight="1" x14ac:dyDescent="0.25">
      <c r="A84" s="1546" t="s">
        <v>115</v>
      </c>
      <c r="B84" s="1547"/>
      <c r="C84" s="1547"/>
      <c r="D84" s="1548"/>
      <c r="E84" s="799"/>
      <c r="F84" s="184">
        <v>263210</v>
      </c>
      <c r="G84" s="2219"/>
      <c r="H84" s="2219"/>
      <c r="I84" s="26"/>
      <c r="J84" s="26"/>
      <c r="K84" s="2219">
        <v>550000</v>
      </c>
      <c r="L84" s="2219"/>
      <c r="M84" s="2219">
        <v>500000</v>
      </c>
      <c r="N84" s="2219"/>
      <c r="O84" s="2219">
        <v>450000</v>
      </c>
      <c r="P84" s="2219"/>
    </row>
    <row r="85" spans="1:16" ht="47.45" customHeight="1" x14ac:dyDescent="0.25">
      <c r="A85" s="2221" t="s">
        <v>189</v>
      </c>
      <c r="B85" s="1277"/>
      <c r="C85" s="1277"/>
      <c r="D85" s="1278"/>
      <c r="E85" s="799"/>
      <c r="F85" s="184">
        <v>291420</v>
      </c>
      <c r="G85" s="2219">
        <v>520031.2</v>
      </c>
      <c r="H85" s="2219"/>
      <c r="I85" s="26">
        <v>82687.899999999994</v>
      </c>
      <c r="J85" s="26"/>
      <c r="K85" s="2219"/>
      <c r="L85" s="2219"/>
      <c r="M85" s="2219"/>
      <c r="N85" s="2219"/>
      <c r="O85" s="2219"/>
      <c r="P85" s="2219"/>
    </row>
    <row r="86" spans="1:16" ht="29.45" customHeight="1" x14ac:dyDescent="0.25">
      <c r="A86" s="2220" t="s">
        <v>881</v>
      </c>
      <c r="B86" s="1646"/>
      <c r="C86" s="1646"/>
      <c r="D86" s="1647"/>
      <c r="E86" s="799">
        <v>70433</v>
      </c>
      <c r="F86" s="799"/>
      <c r="G86" s="2218"/>
      <c r="H86" s="2218"/>
      <c r="I86" s="797"/>
      <c r="J86" s="797"/>
      <c r="K86" s="2218">
        <f>K87</f>
        <v>9640</v>
      </c>
      <c r="L86" s="2218"/>
      <c r="M86" s="2218">
        <f t="shared" ref="M86" si="16">M87</f>
        <v>18485.599999999999</v>
      </c>
      <c r="N86" s="2218"/>
      <c r="O86" s="2218">
        <f t="shared" ref="O86" si="17">O87</f>
        <v>3239.8</v>
      </c>
      <c r="P86" s="2218"/>
    </row>
    <row r="87" spans="1:16" ht="26.45" customHeight="1" x14ac:dyDescent="0.25">
      <c r="A87" s="2221" t="s">
        <v>92</v>
      </c>
      <c r="B87" s="1277"/>
      <c r="C87" s="1277"/>
      <c r="D87" s="1278"/>
      <c r="E87" s="799"/>
      <c r="F87" s="184">
        <v>222999</v>
      </c>
      <c r="G87" s="2219"/>
      <c r="H87" s="2219"/>
      <c r="I87" s="26"/>
      <c r="J87" s="26"/>
      <c r="K87" s="2219">
        <v>9640</v>
      </c>
      <c r="L87" s="2219"/>
      <c r="M87" s="2219">
        <v>18485.599999999999</v>
      </c>
      <c r="N87" s="2219"/>
      <c r="O87" s="2219">
        <v>3239.8</v>
      </c>
      <c r="P87" s="2219"/>
    </row>
    <row r="88" spans="1:16" x14ac:dyDescent="0.25">
      <c r="A88" s="614"/>
      <c r="B88" s="614"/>
      <c r="C88" s="614"/>
      <c r="D88" s="614"/>
      <c r="E88" s="614"/>
      <c r="F88" s="614"/>
      <c r="G88" s="614"/>
      <c r="H88" s="614"/>
      <c r="I88" s="614"/>
      <c r="J88" s="614"/>
      <c r="K88" s="614"/>
      <c r="L88" s="614"/>
      <c r="M88" s="614"/>
      <c r="N88" s="614"/>
      <c r="O88" s="614"/>
      <c r="P88" s="614"/>
    </row>
    <row r="89" spans="1:16" x14ac:dyDescent="0.25">
      <c r="A89" s="1789" t="s">
        <v>797</v>
      </c>
      <c r="B89" s="1789"/>
      <c r="C89" s="1789"/>
      <c r="D89" s="1789"/>
      <c r="E89" s="1789"/>
      <c r="F89" s="1789"/>
      <c r="G89" s="1789"/>
      <c r="H89" s="1789"/>
      <c r="I89" s="1789"/>
      <c r="J89" s="1789"/>
      <c r="K89" s="1789"/>
      <c r="L89" s="1789"/>
      <c r="M89" s="1789"/>
      <c r="N89" s="1789"/>
      <c r="O89" s="1789"/>
      <c r="P89" s="1789"/>
    </row>
    <row r="90" spans="1:16" x14ac:dyDescent="0.25">
      <c r="A90" s="1790" t="s">
        <v>1</v>
      </c>
      <c r="B90" s="1790"/>
      <c r="C90" s="1790"/>
      <c r="D90" s="1790"/>
      <c r="E90" s="1790" t="s">
        <v>0</v>
      </c>
      <c r="F90" s="1790"/>
      <c r="G90" s="1790"/>
      <c r="H90" s="1790"/>
      <c r="I90" s="2264" t="s">
        <v>41</v>
      </c>
      <c r="J90" s="2264" t="s">
        <v>40</v>
      </c>
      <c r="K90" s="2264" t="s">
        <v>358</v>
      </c>
      <c r="L90" s="795">
        <v>2025</v>
      </c>
      <c r="M90" s="2264" t="s">
        <v>359</v>
      </c>
      <c r="N90" s="184">
        <v>2026</v>
      </c>
      <c r="O90" s="184">
        <v>2027</v>
      </c>
      <c r="P90" s="161">
        <v>2028</v>
      </c>
    </row>
    <row r="91" spans="1:16" ht="50.25" x14ac:dyDescent="0.25">
      <c r="A91" s="1790"/>
      <c r="B91" s="1790"/>
      <c r="C91" s="1790"/>
      <c r="D91" s="1790"/>
      <c r="E91" s="184" t="s">
        <v>42</v>
      </c>
      <c r="F91" s="184" t="s">
        <v>36</v>
      </c>
      <c r="G91" s="547" t="s">
        <v>13</v>
      </c>
      <c r="H91" s="27" t="s">
        <v>37</v>
      </c>
      <c r="I91" s="2264"/>
      <c r="J91" s="2264"/>
      <c r="K91" s="2264"/>
      <c r="L91" s="800" t="s">
        <v>39</v>
      </c>
      <c r="M91" s="2264"/>
      <c r="N91" s="547" t="s">
        <v>13</v>
      </c>
      <c r="O91" s="547" t="s">
        <v>14</v>
      </c>
      <c r="P91" s="547" t="s">
        <v>14</v>
      </c>
    </row>
    <row r="92" spans="1:16" x14ac:dyDescent="0.25">
      <c r="A92" s="2202">
        <v>1</v>
      </c>
      <c r="B92" s="2203"/>
      <c r="C92" s="2203"/>
      <c r="D92" s="2204"/>
      <c r="E92" s="184">
        <v>2</v>
      </c>
      <c r="F92" s="184">
        <v>3</v>
      </c>
      <c r="G92" s="184">
        <v>4</v>
      </c>
      <c r="H92" s="184">
        <v>5</v>
      </c>
      <c r="I92" s="184">
        <v>6</v>
      </c>
      <c r="J92" s="184">
        <v>7</v>
      </c>
      <c r="K92" s="184">
        <v>8</v>
      </c>
      <c r="L92" s="184">
        <v>9</v>
      </c>
      <c r="M92" s="184" t="s">
        <v>43</v>
      </c>
      <c r="N92" s="184">
        <v>11</v>
      </c>
      <c r="O92" s="184">
        <v>12</v>
      </c>
      <c r="P92" s="184">
        <v>13</v>
      </c>
    </row>
    <row r="93" spans="1:16" x14ac:dyDescent="0.25">
      <c r="A93" s="1208"/>
      <c r="B93" s="1256"/>
      <c r="C93" s="1256"/>
      <c r="D93" s="1209"/>
      <c r="E93" s="63"/>
      <c r="F93" s="63"/>
      <c r="G93" s="63"/>
      <c r="H93" s="63"/>
      <c r="I93" s="63"/>
      <c r="J93" s="63"/>
      <c r="K93" s="63"/>
      <c r="L93" s="63"/>
      <c r="M93" s="63"/>
      <c r="N93" s="174"/>
      <c r="O93" s="174"/>
      <c r="P93" s="166"/>
    </row>
    <row r="95" spans="1:16" s="789" customFormat="1" x14ac:dyDescent="0.25">
      <c r="A95" s="1270" t="s">
        <v>44</v>
      </c>
      <c r="B95" s="1271"/>
      <c r="C95" s="1271"/>
      <c r="D95" s="1271"/>
      <c r="E95" s="1271"/>
      <c r="F95" s="1271"/>
      <c r="G95" s="1271"/>
      <c r="H95" s="1271"/>
      <c r="I95" s="1271"/>
      <c r="J95" s="1271"/>
      <c r="K95" s="1271"/>
      <c r="L95" s="1271"/>
      <c r="M95" s="1271"/>
      <c r="N95" s="1271"/>
      <c r="O95" s="1271"/>
      <c r="P95" s="1272"/>
    </row>
    <row r="96" spans="1:16" s="789" customFormat="1" x14ac:dyDescent="0.25">
      <c r="A96" s="1264" t="s">
        <v>45</v>
      </c>
      <c r="B96" s="1265"/>
      <c r="C96" s="1265"/>
      <c r="D96" s="1265"/>
      <c r="E96" s="1265"/>
      <c r="F96" s="1265"/>
      <c r="G96" s="1265"/>
      <c r="H96" s="1265"/>
      <c r="I96" s="1265"/>
      <c r="J96" s="1265"/>
      <c r="K96" s="1265"/>
      <c r="L96" s="1265"/>
      <c r="M96" s="1265"/>
      <c r="N96" s="1265"/>
      <c r="O96" s="1265"/>
      <c r="P96" s="1266"/>
    </row>
    <row r="97" spans="1:16" s="789" customFormat="1" x14ac:dyDescent="0.25">
      <c r="A97" s="1264" t="s">
        <v>46</v>
      </c>
      <c r="B97" s="1265"/>
      <c r="C97" s="1265"/>
      <c r="D97" s="1265"/>
      <c r="E97" s="1265"/>
      <c r="F97" s="1265"/>
      <c r="G97" s="1265"/>
      <c r="H97" s="1265"/>
      <c r="I97" s="1265"/>
      <c r="J97" s="1265"/>
      <c r="K97" s="1265"/>
      <c r="L97" s="1265"/>
      <c r="M97" s="1265"/>
      <c r="N97" s="1265"/>
      <c r="O97" s="1265"/>
      <c r="P97" s="1266"/>
    </row>
    <row r="98" spans="1:16" s="789" customFormat="1" x14ac:dyDescent="0.25">
      <c r="A98" s="1267" t="s">
        <v>47</v>
      </c>
      <c r="B98" s="1268"/>
      <c r="C98" s="1268"/>
      <c r="D98" s="1268"/>
      <c r="E98" s="1268"/>
      <c r="F98" s="1268"/>
      <c r="G98" s="1268"/>
      <c r="H98" s="1268"/>
      <c r="I98" s="1268"/>
      <c r="J98" s="1268"/>
      <c r="K98" s="1268"/>
      <c r="L98" s="1268"/>
      <c r="M98" s="1268"/>
      <c r="N98" s="1268"/>
      <c r="O98" s="1268"/>
      <c r="P98" s="1269"/>
    </row>
    <row r="100" spans="1:16" x14ac:dyDescent="0.25">
      <c r="A100" s="1262" t="s">
        <v>798</v>
      </c>
      <c r="B100" s="1262"/>
      <c r="C100" s="1262"/>
      <c r="D100" s="1262"/>
      <c r="E100" s="1262"/>
      <c r="F100" s="1262"/>
      <c r="G100" s="1262"/>
      <c r="H100" s="1262"/>
      <c r="I100" s="1262"/>
      <c r="J100" s="1262"/>
      <c r="K100" s="1262"/>
      <c r="L100" s="1262"/>
      <c r="M100" s="1262"/>
      <c r="N100" s="1262"/>
      <c r="O100" s="1262"/>
      <c r="P100" s="1262"/>
    </row>
    <row r="101" spans="1:16" x14ac:dyDescent="0.25">
      <c r="A101" s="802"/>
      <c r="C101" s="802"/>
      <c r="D101" s="802"/>
      <c r="E101" s="802"/>
      <c r="F101" s="802"/>
      <c r="G101" s="802"/>
      <c r="H101" s="802"/>
      <c r="I101" s="802"/>
      <c r="J101" s="802"/>
      <c r="K101" s="802"/>
      <c r="L101" s="802"/>
      <c r="M101" s="802"/>
      <c r="N101" s="802"/>
      <c r="O101" s="802"/>
      <c r="P101" s="802"/>
    </row>
  </sheetData>
  <mergeCells count="243">
    <mergeCell ref="A84:D84"/>
    <mergeCell ref="G84:H84"/>
    <mergeCell ref="K84:L84"/>
    <mergeCell ref="M84:N84"/>
    <mergeCell ref="O84:P84"/>
    <mergeCell ref="A56:P56"/>
    <mergeCell ref="A97:P97"/>
    <mergeCell ref="D59:P59"/>
    <mergeCell ref="A60:C60"/>
    <mergeCell ref="D60:P60"/>
    <mergeCell ref="A61:P61"/>
    <mergeCell ref="A62:A63"/>
    <mergeCell ref="B62:B63"/>
    <mergeCell ref="C62:I63"/>
    <mergeCell ref="J62:J63"/>
    <mergeCell ref="C67:I67"/>
    <mergeCell ref="C68:I68"/>
    <mergeCell ref="C64:I64"/>
    <mergeCell ref="E90:H90"/>
    <mergeCell ref="I90:I91"/>
    <mergeCell ref="J90:J91"/>
    <mergeCell ref="K90:K91"/>
    <mergeCell ref="M90:M91"/>
    <mergeCell ref="G81:H81"/>
    <mergeCell ref="A98:P98"/>
    <mergeCell ref="A100:P100"/>
    <mergeCell ref="A64:A67"/>
    <mergeCell ref="C76:I76"/>
    <mergeCell ref="A83:D83"/>
    <mergeCell ref="G83:H83"/>
    <mergeCell ref="K83:L83"/>
    <mergeCell ref="M83:N83"/>
    <mergeCell ref="O83:P83"/>
    <mergeCell ref="A85:D85"/>
    <mergeCell ref="G85:H85"/>
    <mergeCell ref="K85:L85"/>
    <mergeCell ref="M85:N85"/>
    <mergeCell ref="O85:P85"/>
    <mergeCell ref="C70:I70"/>
    <mergeCell ref="A78:P78"/>
    <mergeCell ref="C65:I65"/>
    <mergeCell ref="A95:P95"/>
    <mergeCell ref="A96:P96"/>
    <mergeCell ref="A92:D92"/>
    <mergeCell ref="A93:D93"/>
    <mergeCell ref="A89:P89"/>
    <mergeCell ref="A90:D91"/>
    <mergeCell ref="C69:I69"/>
    <mergeCell ref="C74:I74"/>
    <mergeCell ref="A74:A76"/>
    <mergeCell ref="C66:I66"/>
    <mergeCell ref="C71:I71"/>
    <mergeCell ref="A36:C36"/>
    <mergeCell ref="E36:F36"/>
    <mergeCell ref="G36:H36"/>
    <mergeCell ref="A37:C37"/>
    <mergeCell ref="E37:F37"/>
    <mergeCell ref="G37:H37"/>
    <mergeCell ref="A50:B50"/>
    <mergeCell ref="A52:B52"/>
    <mergeCell ref="C52:N52"/>
    <mergeCell ref="A47:B47"/>
    <mergeCell ref="A49:B49"/>
    <mergeCell ref="I47:J47"/>
    <mergeCell ref="A48:B48"/>
    <mergeCell ref="I48:J48"/>
    <mergeCell ref="I49:J49"/>
    <mergeCell ref="A51:P51"/>
    <mergeCell ref="A41:C41"/>
    <mergeCell ref="E41:F41"/>
    <mergeCell ref="G41:H41"/>
    <mergeCell ref="A42:C42"/>
    <mergeCell ref="E42:F42"/>
    <mergeCell ref="G42:H42"/>
    <mergeCell ref="A40:C40"/>
    <mergeCell ref="E40:F40"/>
    <mergeCell ref="A57:P57"/>
    <mergeCell ref="A58:C58"/>
    <mergeCell ref="D58:P58"/>
    <mergeCell ref="O53:P53"/>
    <mergeCell ref="A54:B54"/>
    <mergeCell ref="C54:N54"/>
    <mergeCell ref="O54:P54"/>
    <mergeCell ref="A55:B55"/>
    <mergeCell ref="C55:N55"/>
    <mergeCell ref="O55:P55"/>
    <mergeCell ref="A44:P44"/>
    <mergeCell ref="A45:B46"/>
    <mergeCell ref="C45:H45"/>
    <mergeCell ref="I45:J46"/>
    <mergeCell ref="O52:P52"/>
    <mergeCell ref="A53:B53"/>
    <mergeCell ref="C53:N53"/>
    <mergeCell ref="G40:H40"/>
    <mergeCell ref="A59:C59"/>
    <mergeCell ref="K81:L81"/>
    <mergeCell ref="M81:N81"/>
    <mergeCell ref="O81:P81"/>
    <mergeCell ref="A82:D82"/>
    <mergeCell ref="G82:H82"/>
    <mergeCell ref="K82:L82"/>
    <mergeCell ref="M82:N82"/>
    <mergeCell ref="O82:P82"/>
    <mergeCell ref="A81:D81"/>
    <mergeCell ref="G79:H79"/>
    <mergeCell ref="K79:L79"/>
    <mergeCell ref="M79:N79"/>
    <mergeCell ref="O79:P79"/>
    <mergeCell ref="G80:H80"/>
    <mergeCell ref="K80:L80"/>
    <mergeCell ref="M80:N80"/>
    <mergeCell ref="O80:P80"/>
    <mergeCell ref="A79:D80"/>
    <mergeCell ref="E79:F79"/>
    <mergeCell ref="A68:A73"/>
    <mergeCell ref="C72:I72"/>
    <mergeCell ref="C75:I75"/>
    <mergeCell ref="C73:I73"/>
    <mergeCell ref="A27:B27"/>
    <mergeCell ref="G27:H27"/>
    <mergeCell ref="K27:L27"/>
    <mergeCell ref="A31:P31"/>
    <mergeCell ref="K32:M32"/>
    <mergeCell ref="N32:P32"/>
    <mergeCell ref="E33:F33"/>
    <mergeCell ref="G33:H33"/>
    <mergeCell ref="A32:C33"/>
    <mergeCell ref="D32:F32"/>
    <mergeCell ref="G32:J32"/>
    <mergeCell ref="A38:C38"/>
    <mergeCell ref="E38:F38"/>
    <mergeCell ref="G38:H38"/>
    <mergeCell ref="A39:C39"/>
    <mergeCell ref="E39:F39"/>
    <mergeCell ref="G39:H39"/>
    <mergeCell ref="G35:H35"/>
    <mergeCell ref="M27:N27"/>
    <mergeCell ref="O27:P27"/>
    <mergeCell ref="A28:B28"/>
    <mergeCell ref="G28:H28"/>
    <mergeCell ref="K28:L28"/>
    <mergeCell ref="M28:N28"/>
    <mergeCell ref="O28:P28"/>
    <mergeCell ref="A29:B29"/>
    <mergeCell ref="G29:H29"/>
    <mergeCell ref="K29:L29"/>
    <mergeCell ref="M29:N29"/>
    <mergeCell ref="O29:P29"/>
    <mergeCell ref="A34:C34"/>
    <mergeCell ref="E34:F34"/>
    <mergeCell ref="G34:H34"/>
    <mergeCell ref="A35:C35"/>
    <mergeCell ref="E35:F35"/>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21:B21"/>
    <mergeCell ref="G21:H21"/>
    <mergeCell ref="K21:L21"/>
    <mergeCell ref="M21:N21"/>
    <mergeCell ref="O21:P21"/>
    <mergeCell ref="A22:B22"/>
    <mergeCell ref="G22:H22"/>
    <mergeCell ref="K22:L22"/>
    <mergeCell ref="M22:N22"/>
    <mergeCell ref="O22:P22"/>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16:D16"/>
    <mergeCell ref="G16:H16"/>
    <mergeCell ref="K16:L16"/>
    <mergeCell ref="M16:N16"/>
    <mergeCell ref="O16:P16"/>
    <mergeCell ref="A14:D14"/>
    <mergeCell ref="G14:H14"/>
    <mergeCell ref="K14:L14"/>
    <mergeCell ref="M14:N14"/>
    <mergeCell ref="O14:P14"/>
    <mergeCell ref="A15:D15"/>
    <mergeCell ref="G15:H15"/>
    <mergeCell ref="K15:L15"/>
    <mergeCell ref="M15:N15"/>
    <mergeCell ref="O15:P15"/>
    <mergeCell ref="N1:P1"/>
    <mergeCell ref="E2:J2"/>
    <mergeCell ref="D3:L3"/>
    <mergeCell ref="A6:C6"/>
    <mergeCell ref="D6:O6"/>
    <mergeCell ref="A7:C7"/>
    <mergeCell ref="D7:O7"/>
    <mergeCell ref="K13:L13"/>
    <mergeCell ref="M13:N13"/>
    <mergeCell ref="O13:P13"/>
    <mergeCell ref="A8:C8"/>
    <mergeCell ref="D8:O8"/>
    <mergeCell ref="A10:P10"/>
    <mergeCell ref="A12:D13"/>
    <mergeCell ref="E12:F12"/>
    <mergeCell ref="G12:H12"/>
    <mergeCell ref="K12:L12"/>
    <mergeCell ref="M12:N12"/>
    <mergeCell ref="O12:P12"/>
    <mergeCell ref="G13:H13"/>
    <mergeCell ref="K86:L86"/>
    <mergeCell ref="M86:N86"/>
    <mergeCell ref="O86:P86"/>
    <mergeCell ref="K87:L87"/>
    <mergeCell ref="M87:N87"/>
    <mergeCell ref="O87:P87"/>
    <mergeCell ref="G86:H86"/>
    <mergeCell ref="G87:H87"/>
    <mergeCell ref="A86:D86"/>
    <mergeCell ref="A87:D87"/>
  </mergeCells>
  <phoneticPr fontId="54" type="noConversion"/>
  <pageMargins left="0.25" right="0.25" top="0.75" bottom="0.75" header="0.3" footer="0.3"/>
  <pageSetup paperSize="9" scale="8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IU230"/>
  <sheetViews>
    <sheetView workbookViewId="0">
      <selection activeCell="D95" sqref="D95:P95"/>
    </sheetView>
  </sheetViews>
  <sheetFormatPr defaultColWidth="8.28515625" defaultRowHeight="15" x14ac:dyDescent="0.25"/>
  <cols>
    <col min="1" max="1" width="10.28515625" style="878" customWidth="1"/>
    <col min="2" max="2" width="9.28515625" style="878" customWidth="1"/>
    <col min="3" max="3" width="8.28515625" style="878" customWidth="1"/>
    <col min="4" max="4" width="10.28515625" style="878" customWidth="1"/>
    <col min="5" max="5" width="9.28515625" style="878" customWidth="1"/>
    <col min="6" max="6" width="10.28515625" style="878" customWidth="1"/>
    <col min="7" max="7" width="7.28515625" style="878" customWidth="1"/>
    <col min="8" max="8" width="11.28515625" style="878" customWidth="1"/>
    <col min="9" max="9" width="12" style="878" customWidth="1"/>
    <col min="10" max="10" width="13" style="878" customWidth="1"/>
    <col min="11" max="11" width="11.28515625" style="878" customWidth="1"/>
    <col min="12" max="12" width="9.42578125" style="878" customWidth="1"/>
    <col min="13" max="13" width="10.42578125" style="878" customWidth="1"/>
    <col min="14" max="14" width="14.7109375" style="878" customWidth="1"/>
    <col min="15" max="15" width="13.42578125" style="878" customWidth="1"/>
    <col min="16" max="16" width="14.42578125" style="878" customWidth="1"/>
    <col min="17" max="16384" width="8.28515625" style="878"/>
  </cols>
  <sheetData>
    <row r="1" spans="1:16" x14ac:dyDescent="0.25">
      <c r="N1" s="2286" t="s">
        <v>66</v>
      </c>
      <c r="O1" s="2286"/>
      <c r="P1" s="2286"/>
    </row>
    <row r="2" spans="1:16" x14ac:dyDescent="0.25">
      <c r="E2" s="2287" t="s">
        <v>28</v>
      </c>
      <c r="F2" s="2287"/>
      <c r="G2" s="2287"/>
      <c r="H2" s="2287"/>
      <c r="I2" s="2287"/>
      <c r="J2" s="2287"/>
    </row>
    <row r="3" spans="1:16" x14ac:dyDescent="0.25">
      <c r="D3" s="2287" t="s">
        <v>355</v>
      </c>
      <c r="E3" s="2287"/>
      <c r="F3" s="2287"/>
      <c r="G3" s="2287"/>
      <c r="H3" s="2287"/>
      <c r="I3" s="2287"/>
      <c r="J3" s="2287"/>
      <c r="K3" s="2287"/>
      <c r="L3" s="2287"/>
    </row>
    <row r="4" spans="1:16" x14ac:dyDescent="0.25">
      <c r="D4" s="880"/>
      <c r="E4" s="880"/>
      <c r="F4" s="880"/>
      <c r="G4" s="880"/>
      <c r="H4" s="880"/>
      <c r="I4" s="880"/>
      <c r="J4" s="880"/>
      <c r="K4" s="880"/>
      <c r="L4" s="880"/>
    </row>
    <row r="5" spans="1:16" x14ac:dyDescent="0.25">
      <c r="P5" s="879" t="s">
        <v>0</v>
      </c>
    </row>
    <row r="6" spans="1:16" x14ac:dyDescent="0.25">
      <c r="A6" s="2288" t="s">
        <v>29</v>
      </c>
      <c r="B6" s="2288"/>
      <c r="C6" s="2288"/>
      <c r="D6" s="2289" t="s">
        <v>116</v>
      </c>
      <c r="E6" s="2289"/>
      <c r="F6" s="2289"/>
      <c r="G6" s="2289"/>
      <c r="H6" s="2289"/>
      <c r="I6" s="2289"/>
      <c r="J6" s="2289"/>
      <c r="K6" s="2289"/>
      <c r="L6" s="2289"/>
      <c r="M6" s="2289"/>
      <c r="N6" s="2289"/>
      <c r="O6" s="2289"/>
      <c r="P6" s="101">
        <v>1</v>
      </c>
    </row>
    <row r="7" spans="1:16" x14ac:dyDescent="0.25">
      <c r="A7" s="2288" t="s">
        <v>30</v>
      </c>
      <c r="B7" s="2288"/>
      <c r="C7" s="2288"/>
      <c r="D7" s="2289" t="s">
        <v>117</v>
      </c>
      <c r="E7" s="2289"/>
      <c r="F7" s="2289"/>
      <c r="G7" s="2289"/>
      <c r="H7" s="2289"/>
      <c r="I7" s="2289"/>
      <c r="J7" s="2289"/>
      <c r="K7" s="2289"/>
      <c r="L7" s="2289"/>
      <c r="M7" s="2289"/>
      <c r="N7" s="2289"/>
      <c r="O7" s="2289"/>
      <c r="P7" s="881" t="s">
        <v>70</v>
      </c>
    </row>
    <row r="8" spans="1:16" x14ac:dyDescent="0.25">
      <c r="A8" s="2288" t="s">
        <v>31</v>
      </c>
      <c r="B8" s="2288"/>
      <c r="C8" s="2288"/>
      <c r="D8" s="2288"/>
      <c r="E8" s="2288"/>
      <c r="F8" s="2288"/>
      <c r="G8" s="2288"/>
      <c r="H8" s="2288"/>
      <c r="I8" s="2288"/>
      <c r="J8" s="2288"/>
      <c r="K8" s="2288"/>
      <c r="L8" s="2288"/>
      <c r="M8" s="2288"/>
      <c r="N8" s="2288"/>
      <c r="O8" s="2288"/>
      <c r="P8" s="881"/>
    </row>
    <row r="10" spans="1:16" x14ac:dyDescent="0.25">
      <c r="A10" s="2295" t="s">
        <v>871</v>
      </c>
      <c r="B10" s="2296"/>
      <c r="C10" s="2296"/>
      <c r="D10" s="2296"/>
      <c r="E10" s="2296"/>
      <c r="F10" s="2296"/>
      <c r="G10" s="2296"/>
      <c r="H10" s="2296"/>
      <c r="I10" s="2296"/>
      <c r="J10" s="2296"/>
      <c r="K10" s="2296"/>
      <c r="L10" s="2296"/>
      <c r="M10" s="2296"/>
      <c r="N10" s="2296"/>
      <c r="O10" s="2296"/>
      <c r="P10" s="2297"/>
    </row>
    <row r="11" spans="1:16" x14ac:dyDescent="0.25">
      <c r="A11" s="882"/>
      <c r="B11" s="882"/>
      <c r="C11" s="882"/>
      <c r="D11" s="882"/>
      <c r="E11" s="882"/>
      <c r="F11" s="882"/>
      <c r="G11" s="882"/>
      <c r="H11" s="882"/>
      <c r="I11" s="882"/>
      <c r="J11" s="882"/>
      <c r="K11" s="882"/>
      <c r="L11" s="882"/>
      <c r="M11" s="882"/>
      <c r="N11" s="882"/>
      <c r="O11" s="882"/>
      <c r="P11" s="882"/>
    </row>
    <row r="12" spans="1:16" x14ac:dyDescent="0.25">
      <c r="A12" s="2298" t="s">
        <v>1</v>
      </c>
      <c r="B12" s="2299"/>
      <c r="C12" s="2299"/>
      <c r="D12" s="2300"/>
      <c r="E12" s="2290" t="s">
        <v>0</v>
      </c>
      <c r="F12" s="2291"/>
      <c r="G12" s="2304">
        <v>2023</v>
      </c>
      <c r="H12" s="2304"/>
      <c r="I12" s="101">
        <v>2024</v>
      </c>
      <c r="J12" s="101">
        <v>2025</v>
      </c>
      <c r="K12" s="2305">
        <v>2026</v>
      </c>
      <c r="L12" s="2305"/>
      <c r="M12" s="2305">
        <v>2027</v>
      </c>
      <c r="N12" s="2305"/>
      <c r="O12" s="2305">
        <v>2028</v>
      </c>
      <c r="P12" s="2305"/>
    </row>
    <row r="13" spans="1:16" x14ac:dyDescent="0.25">
      <c r="A13" s="2301"/>
      <c r="B13" s="2302"/>
      <c r="C13" s="2302"/>
      <c r="D13" s="2303"/>
      <c r="E13" s="101" t="s">
        <v>33</v>
      </c>
      <c r="F13" s="883" t="s">
        <v>34</v>
      </c>
      <c r="G13" s="2290" t="s">
        <v>11</v>
      </c>
      <c r="H13" s="2291"/>
      <c r="I13" s="101" t="s">
        <v>11</v>
      </c>
      <c r="J13" s="101" t="s">
        <v>12</v>
      </c>
      <c r="K13" s="2290" t="s">
        <v>13</v>
      </c>
      <c r="L13" s="2291"/>
      <c r="M13" s="2290" t="s">
        <v>14</v>
      </c>
      <c r="N13" s="2291"/>
      <c r="O13" s="2290" t="s">
        <v>14</v>
      </c>
      <c r="P13" s="2291"/>
    </row>
    <row r="14" spans="1:16" x14ac:dyDescent="0.25">
      <c r="A14" s="2292" t="s">
        <v>35</v>
      </c>
      <c r="B14" s="2292"/>
      <c r="C14" s="2292"/>
      <c r="D14" s="2292"/>
      <c r="E14" s="101">
        <v>4</v>
      </c>
      <c r="F14" s="101"/>
      <c r="G14" s="2293">
        <f>H15+G16+G17+G18+G19+G20</f>
        <v>863695.1</v>
      </c>
      <c r="H14" s="2294"/>
      <c r="I14" s="884">
        <f>I15+I16+I17+I18+I19+I20</f>
        <v>401364.80000000005</v>
      </c>
      <c r="J14" s="884">
        <f>J15+J16+J17+J18+J19+J20</f>
        <v>600350</v>
      </c>
      <c r="K14" s="2293">
        <f>K15+K16+K17+K18+K19+K20</f>
        <v>888560.2</v>
      </c>
      <c r="L14" s="2294"/>
      <c r="M14" s="2293">
        <f t="shared" ref="M14" si="0">M15+M16+M17+M18+M19+M20</f>
        <v>819666.60000000009</v>
      </c>
      <c r="N14" s="2294"/>
      <c r="O14" s="2293">
        <f t="shared" ref="O14" si="1">O15+O16+O17+O18+O19+O20</f>
        <v>683168.8</v>
      </c>
      <c r="P14" s="2294"/>
    </row>
    <row r="15" spans="1:16" x14ac:dyDescent="0.25">
      <c r="A15" s="2295" t="s">
        <v>88</v>
      </c>
      <c r="B15" s="2296"/>
      <c r="C15" s="2296"/>
      <c r="D15" s="2297"/>
      <c r="E15" s="101"/>
      <c r="F15" s="101">
        <v>22</v>
      </c>
      <c r="G15" s="2306">
        <f>G130+G135+G138+G169</f>
        <v>1157.2</v>
      </c>
      <c r="H15" s="2306"/>
      <c r="I15" s="885">
        <f>I130+I135+I138+I169</f>
        <v>2981.6</v>
      </c>
      <c r="J15" s="885">
        <f>J130+J135+J138+J169</f>
        <v>12586.5</v>
      </c>
      <c r="K15" s="2307">
        <f>K130+K135+K138+K169</f>
        <v>8003.9</v>
      </c>
      <c r="L15" s="2308"/>
      <c r="M15" s="2307">
        <f>M130+M135+M138+M169</f>
        <v>7185.2</v>
      </c>
      <c r="N15" s="2308"/>
      <c r="O15" s="2307">
        <f>O130+O135+O138+O169</f>
        <v>7224.9000000000005</v>
      </c>
      <c r="P15" s="2308"/>
    </row>
    <row r="16" spans="1:16" x14ac:dyDescent="0.25">
      <c r="A16" s="2288" t="s">
        <v>101</v>
      </c>
      <c r="B16" s="2288"/>
      <c r="C16" s="2288"/>
      <c r="D16" s="2288"/>
      <c r="E16" s="101"/>
      <c r="F16" s="101">
        <v>26</v>
      </c>
      <c r="G16" s="2306">
        <f>G127</f>
        <v>193645.6</v>
      </c>
      <c r="H16" s="2306"/>
      <c r="I16" s="885">
        <f>I127</f>
        <v>187654.9</v>
      </c>
      <c r="J16" s="885">
        <f>J127</f>
        <v>406500</v>
      </c>
      <c r="K16" s="2306">
        <f>K127</f>
        <v>406500</v>
      </c>
      <c r="L16" s="2304"/>
      <c r="M16" s="2306">
        <f t="shared" ref="M16" si="2">M127</f>
        <v>406500</v>
      </c>
      <c r="N16" s="2304"/>
      <c r="O16" s="2306">
        <f t="shared" ref="O16" si="3">O127</f>
        <v>406500</v>
      </c>
      <c r="P16" s="2304"/>
    </row>
    <row r="17" spans="1:16" x14ac:dyDescent="0.25">
      <c r="A17" s="2288" t="s">
        <v>71</v>
      </c>
      <c r="B17" s="2288"/>
      <c r="C17" s="2288"/>
      <c r="D17" s="2288"/>
      <c r="E17" s="101"/>
      <c r="F17" s="101">
        <v>28</v>
      </c>
      <c r="G17" s="2306">
        <f>G132+G133+G152+G171</f>
        <v>17871.399999999998</v>
      </c>
      <c r="H17" s="2306"/>
      <c r="I17" s="885">
        <f>I132+I133+I152+I171</f>
        <v>24176.5</v>
      </c>
      <c r="J17" s="885">
        <f>J132+J133+J152+J171</f>
        <v>85895.9</v>
      </c>
      <c r="K17" s="2306">
        <f>K132+K133+K152+K171</f>
        <v>178779.5</v>
      </c>
      <c r="L17" s="2304"/>
      <c r="M17" s="2306">
        <f t="shared" ref="M17" si="4">M132+M133+M152+M171</f>
        <v>117574.1</v>
      </c>
      <c r="N17" s="2304"/>
      <c r="O17" s="2306">
        <f t="shared" ref="O17" si="5">O132+O133+O152+O171</f>
        <v>19229.3</v>
      </c>
      <c r="P17" s="2304"/>
    </row>
    <row r="18" spans="1:16" x14ac:dyDescent="0.25">
      <c r="A18" s="2309" t="s">
        <v>183</v>
      </c>
      <c r="B18" s="2310"/>
      <c r="C18" s="2310"/>
      <c r="D18" s="2311"/>
      <c r="E18" s="101"/>
      <c r="F18" s="101">
        <v>29</v>
      </c>
      <c r="G18" s="2306">
        <f>G128+G174</f>
        <v>651279.19999999995</v>
      </c>
      <c r="H18" s="2306"/>
      <c r="I18" s="885">
        <f>I128+I174</f>
        <v>116736</v>
      </c>
      <c r="J18" s="885">
        <f>J128+J174</f>
        <v>0</v>
      </c>
      <c r="K18" s="2306">
        <f>K128+K174</f>
        <v>0</v>
      </c>
      <c r="L18" s="2304"/>
      <c r="M18" s="2306">
        <f>M128+M174</f>
        <v>0</v>
      </c>
      <c r="N18" s="2304"/>
      <c r="O18" s="2306">
        <f>O128+O174</f>
        <v>0</v>
      </c>
      <c r="P18" s="2304"/>
    </row>
    <row r="19" spans="1:16" x14ac:dyDescent="0.25">
      <c r="A19" s="2288" t="s">
        <v>72</v>
      </c>
      <c r="B19" s="2288"/>
      <c r="C19" s="2288"/>
      <c r="D19" s="2288"/>
      <c r="E19" s="101"/>
      <c r="F19" s="101">
        <v>31</v>
      </c>
      <c r="G19" s="2306">
        <f>G134+G155</f>
        <v>800.80000000000007</v>
      </c>
      <c r="H19" s="2306"/>
      <c r="I19" s="885">
        <f>I134+I155</f>
        <v>69716.399999999994</v>
      </c>
      <c r="J19" s="885">
        <f>J134+J155</f>
        <v>95209.600000000006</v>
      </c>
      <c r="K19" s="2306">
        <f>K134+K155</f>
        <v>295108.8</v>
      </c>
      <c r="L19" s="2304"/>
      <c r="M19" s="2306">
        <f>M134+M155</f>
        <v>288236.40000000002</v>
      </c>
      <c r="N19" s="2304"/>
      <c r="O19" s="2306">
        <f>O134+O155</f>
        <v>250040.2</v>
      </c>
      <c r="P19" s="2304"/>
    </row>
    <row r="20" spans="1:16" x14ac:dyDescent="0.25">
      <c r="A20" s="2288" t="s">
        <v>195</v>
      </c>
      <c r="B20" s="2288"/>
      <c r="C20" s="2288"/>
      <c r="D20" s="2288"/>
      <c r="E20" s="101"/>
      <c r="F20" s="101">
        <v>33</v>
      </c>
      <c r="G20" s="2306">
        <f>G161</f>
        <v>98.100000000000009</v>
      </c>
      <c r="H20" s="2306"/>
      <c r="I20" s="885">
        <f>I161</f>
        <v>99.40000000000002</v>
      </c>
      <c r="J20" s="885">
        <f>J161</f>
        <v>158</v>
      </c>
      <c r="K20" s="2306">
        <f>K161</f>
        <v>168</v>
      </c>
      <c r="L20" s="2304"/>
      <c r="M20" s="2306">
        <f t="shared" ref="M20" si="6">M161</f>
        <v>170.9</v>
      </c>
      <c r="N20" s="2304"/>
      <c r="O20" s="2306">
        <f t="shared" ref="O20" si="7">O161</f>
        <v>174.4</v>
      </c>
      <c r="P20" s="2304"/>
    </row>
    <row r="22" spans="1:16" x14ac:dyDescent="0.25">
      <c r="A22" s="2298" t="s">
        <v>1</v>
      </c>
      <c r="B22" s="2300"/>
      <c r="C22" s="2305" t="s">
        <v>0</v>
      </c>
      <c r="D22" s="2305"/>
      <c r="E22" s="2305"/>
      <c r="F22" s="2305"/>
      <c r="G22" s="2304">
        <v>2023</v>
      </c>
      <c r="H22" s="2304"/>
      <c r="I22" s="101">
        <v>2024</v>
      </c>
      <c r="J22" s="101">
        <v>2025</v>
      </c>
      <c r="K22" s="2304">
        <v>2026</v>
      </c>
      <c r="L22" s="2304"/>
      <c r="M22" s="2304">
        <v>2027</v>
      </c>
      <c r="N22" s="2304"/>
      <c r="O22" s="2304">
        <v>2028</v>
      </c>
      <c r="P22" s="2304"/>
    </row>
    <row r="23" spans="1:16" x14ac:dyDescent="0.25">
      <c r="A23" s="2301"/>
      <c r="B23" s="2303"/>
      <c r="C23" s="101" t="s">
        <v>59</v>
      </c>
      <c r="D23" s="101" t="s">
        <v>60</v>
      </c>
      <c r="E23" s="101" t="s">
        <v>33</v>
      </c>
      <c r="F23" s="883" t="s">
        <v>34</v>
      </c>
      <c r="G23" s="2290" t="s">
        <v>11</v>
      </c>
      <c r="H23" s="2291"/>
      <c r="I23" s="101" t="s">
        <v>11</v>
      </c>
      <c r="J23" s="101" t="s">
        <v>12</v>
      </c>
      <c r="K23" s="2290" t="s">
        <v>13</v>
      </c>
      <c r="L23" s="2291"/>
      <c r="M23" s="2290" t="s">
        <v>14</v>
      </c>
      <c r="N23" s="2291"/>
      <c r="O23" s="2290" t="s">
        <v>14</v>
      </c>
      <c r="P23" s="2291"/>
    </row>
    <row r="24" spans="1:16" x14ac:dyDescent="0.25">
      <c r="A24" s="2280" t="s">
        <v>61</v>
      </c>
      <c r="B24" s="2282"/>
      <c r="C24" s="886"/>
      <c r="D24" s="886"/>
      <c r="E24" s="886"/>
      <c r="F24" s="886"/>
      <c r="G24" s="2312">
        <f>G28+G37</f>
        <v>864852.2</v>
      </c>
      <c r="H24" s="2312"/>
      <c r="I24" s="113">
        <f>I28+I37</f>
        <v>401359.60000000003</v>
      </c>
      <c r="J24" s="113">
        <f>J28+J37</f>
        <v>600350</v>
      </c>
      <c r="K24" s="2312">
        <f>K37+K28</f>
        <v>888560.2</v>
      </c>
      <c r="L24" s="2312"/>
      <c r="M24" s="2312">
        <f t="shared" ref="M24" si="8">M37+M28</f>
        <v>819666.6</v>
      </c>
      <c r="N24" s="2312"/>
      <c r="O24" s="2312">
        <f t="shared" ref="O24" si="9">O37+O28</f>
        <v>683168.8</v>
      </c>
      <c r="P24" s="2312"/>
    </row>
    <row r="25" spans="1:16" x14ac:dyDescent="0.25">
      <c r="A25" s="2313" t="s">
        <v>62</v>
      </c>
      <c r="B25" s="2314"/>
      <c r="C25" s="98">
        <v>2</v>
      </c>
      <c r="D25" s="98"/>
      <c r="E25" s="98"/>
      <c r="F25" s="886"/>
      <c r="G25" s="2315"/>
      <c r="H25" s="2315"/>
      <c r="I25" s="98"/>
      <c r="J25" s="887"/>
      <c r="K25" s="2315"/>
      <c r="L25" s="2315"/>
      <c r="M25" s="2315"/>
      <c r="N25" s="2315"/>
      <c r="O25" s="2315"/>
      <c r="P25" s="2315"/>
    </row>
    <row r="26" spans="1:16" x14ac:dyDescent="0.25">
      <c r="A26" s="2305"/>
      <c r="B26" s="2305"/>
      <c r="C26" s="98"/>
      <c r="D26" s="98"/>
      <c r="E26" s="98"/>
      <c r="F26" s="886"/>
      <c r="G26" s="2315"/>
      <c r="H26" s="2315"/>
      <c r="I26" s="98"/>
      <c r="J26" s="887"/>
      <c r="K26" s="2315"/>
      <c r="L26" s="2315"/>
      <c r="M26" s="2315"/>
      <c r="N26" s="2315"/>
      <c r="O26" s="2315"/>
      <c r="P26" s="2315"/>
    </row>
    <row r="27" spans="1:16" x14ac:dyDescent="0.25">
      <c r="A27" s="2305"/>
      <c r="B27" s="2305"/>
      <c r="C27" s="98"/>
      <c r="D27" s="98"/>
      <c r="E27" s="98"/>
      <c r="F27" s="886"/>
      <c r="G27" s="2315"/>
      <c r="H27" s="2315"/>
      <c r="I27" s="98"/>
      <c r="J27" s="887"/>
      <c r="K27" s="2315"/>
      <c r="L27" s="2315"/>
      <c r="M27" s="2315"/>
      <c r="N27" s="2315"/>
      <c r="O27" s="2315"/>
      <c r="P27" s="2315"/>
    </row>
    <row r="28" spans="1:16" x14ac:dyDescent="0.25">
      <c r="A28" s="2313" t="s">
        <v>63</v>
      </c>
      <c r="B28" s="2314"/>
      <c r="C28" s="98">
        <v>2</v>
      </c>
      <c r="D28" s="98"/>
      <c r="E28" s="98">
        <v>6</v>
      </c>
      <c r="F28" s="886"/>
      <c r="G28" s="2312">
        <f>G29+G30+G31+G33+G32+G35+G36</f>
        <v>137170.9</v>
      </c>
      <c r="H28" s="2312"/>
      <c r="I28" s="113">
        <f>I29+I30+I31+I32+I33+I35+I36</f>
        <v>96668.700000000012</v>
      </c>
      <c r="J28" s="113">
        <f>J29+J30+J31+J33+J35+J36</f>
        <v>193650</v>
      </c>
      <c r="K28" s="2316">
        <f>K29+K30+K31+K33+K35+K36</f>
        <v>480934.7</v>
      </c>
      <c r="L28" s="2317"/>
      <c r="M28" s="2316">
        <f t="shared" ref="M28" si="10">M29+M30+M31+M33+M35+M36</f>
        <v>411497.8</v>
      </c>
      <c r="N28" s="2317"/>
      <c r="O28" s="2316">
        <f t="shared" ref="O28" si="11">O29+O30+O31+O33+O35+O36</f>
        <v>275000</v>
      </c>
      <c r="P28" s="2317"/>
    </row>
    <row r="29" spans="1:16" ht="44.65" customHeight="1" x14ac:dyDescent="0.25">
      <c r="A29" s="2318" t="s">
        <v>128</v>
      </c>
      <c r="B29" s="2319"/>
      <c r="C29" s="888"/>
      <c r="D29" s="886"/>
      <c r="E29" s="886"/>
      <c r="F29" s="886">
        <v>13</v>
      </c>
      <c r="G29" s="2315">
        <f t="shared" ref="G29:G36" si="12">K58</f>
        <v>11566.400000000001</v>
      </c>
      <c r="H29" s="2315"/>
      <c r="I29" s="98">
        <f t="shared" ref="I29:J36" si="13">L58</f>
        <v>83460.800000000003</v>
      </c>
      <c r="J29" s="99">
        <f t="shared" si="13"/>
        <v>122204</v>
      </c>
      <c r="K29" s="2315">
        <f t="shared" ref="K29:K31" si="14">N58</f>
        <v>374134.7</v>
      </c>
      <c r="L29" s="2315"/>
      <c r="M29" s="2315">
        <f t="shared" ref="M29:M31" si="15">O58</f>
        <v>180497.8</v>
      </c>
      <c r="N29" s="2315"/>
      <c r="O29" s="2315">
        <f t="shared" ref="O29:O31" si="16">P58</f>
        <v>0</v>
      </c>
      <c r="P29" s="2315"/>
    </row>
    <row r="30" spans="1:16" ht="44.65" customHeight="1" x14ac:dyDescent="0.25">
      <c r="A30" s="2320" t="s">
        <v>196</v>
      </c>
      <c r="B30" s="2321"/>
      <c r="C30" s="888"/>
      <c r="D30" s="886"/>
      <c r="E30" s="886"/>
      <c r="F30" s="886">
        <v>14</v>
      </c>
      <c r="G30" s="2315">
        <f t="shared" si="12"/>
        <v>0</v>
      </c>
      <c r="H30" s="2315"/>
      <c r="I30" s="99">
        <f t="shared" si="13"/>
        <v>11.6</v>
      </c>
      <c r="J30" s="99">
        <f t="shared" si="13"/>
        <v>0</v>
      </c>
      <c r="K30" s="2315">
        <f t="shared" si="14"/>
        <v>0</v>
      </c>
      <c r="L30" s="2315"/>
      <c r="M30" s="2315">
        <f t="shared" si="15"/>
        <v>0</v>
      </c>
      <c r="N30" s="2315"/>
      <c r="O30" s="2315">
        <f t="shared" si="16"/>
        <v>0</v>
      </c>
      <c r="P30" s="2315"/>
    </row>
    <row r="31" spans="1:16" ht="42" customHeight="1" x14ac:dyDescent="0.25">
      <c r="A31" s="2322" t="s">
        <v>197</v>
      </c>
      <c r="B31" s="2323"/>
      <c r="C31" s="888"/>
      <c r="D31" s="886"/>
      <c r="E31" s="886"/>
      <c r="F31" s="886">
        <v>19</v>
      </c>
      <c r="G31" s="2315">
        <f t="shared" si="12"/>
        <v>117243.5</v>
      </c>
      <c r="H31" s="2315"/>
      <c r="I31" s="98">
        <f t="shared" si="13"/>
        <v>4999.9000000000005</v>
      </c>
      <c r="J31" s="99">
        <f t="shared" si="13"/>
        <v>6703.6</v>
      </c>
      <c r="K31" s="2315">
        <f t="shared" si="14"/>
        <v>5000</v>
      </c>
      <c r="L31" s="2315"/>
      <c r="M31" s="2315">
        <f t="shared" si="15"/>
        <v>5000</v>
      </c>
      <c r="N31" s="2315"/>
      <c r="O31" s="2315">
        <f t="shared" si="16"/>
        <v>0</v>
      </c>
      <c r="P31" s="2315"/>
    </row>
    <row r="32" spans="1:16" ht="30.6" customHeight="1" x14ac:dyDescent="0.25">
      <c r="A32" s="2322" t="s">
        <v>360</v>
      </c>
      <c r="B32" s="2323"/>
      <c r="C32" s="888"/>
      <c r="D32" s="886"/>
      <c r="E32" s="886"/>
      <c r="F32" s="886">
        <v>42</v>
      </c>
      <c r="G32" s="2315">
        <f t="shared" si="12"/>
        <v>-73.099999999999909</v>
      </c>
      <c r="H32" s="2315"/>
      <c r="I32" s="98">
        <f t="shared" si="13"/>
        <v>202.30000000000018</v>
      </c>
      <c r="J32" s="99">
        <f t="shared" si="13"/>
        <v>0</v>
      </c>
      <c r="K32" s="2315">
        <f t="shared" ref="K32" si="17">N61</f>
        <v>0</v>
      </c>
      <c r="L32" s="2315"/>
      <c r="M32" s="2315">
        <f t="shared" ref="M32" si="18">O61</f>
        <v>0</v>
      </c>
      <c r="N32" s="2315"/>
      <c r="O32" s="2315">
        <f t="shared" ref="O32" si="19">P61</f>
        <v>0</v>
      </c>
      <c r="P32" s="2315"/>
    </row>
    <row r="33" spans="1:16" ht="45.75" customHeight="1" x14ac:dyDescent="0.25">
      <c r="A33" s="2324" t="s">
        <v>129</v>
      </c>
      <c r="B33" s="2325"/>
      <c r="C33" s="888"/>
      <c r="D33" s="886"/>
      <c r="E33" s="886"/>
      <c r="F33" s="886">
        <v>59</v>
      </c>
      <c r="G33" s="2315">
        <f t="shared" si="12"/>
        <v>10937.9</v>
      </c>
      <c r="H33" s="2315"/>
      <c r="I33" s="98">
        <f t="shared" si="13"/>
        <v>20261.599999999999</v>
      </c>
      <c r="J33" s="99">
        <f t="shared" si="13"/>
        <v>53502.1</v>
      </c>
      <c r="K33" s="2315">
        <f>N62</f>
        <v>101800</v>
      </c>
      <c r="L33" s="2315"/>
      <c r="M33" s="2315">
        <f>O62</f>
        <v>226000</v>
      </c>
      <c r="N33" s="2315"/>
      <c r="O33" s="2315">
        <f>P62</f>
        <v>275000</v>
      </c>
      <c r="P33" s="2315"/>
    </row>
    <row r="34" spans="1:16" ht="21.6" customHeight="1" x14ac:dyDescent="0.25">
      <c r="A34" s="2318" t="s">
        <v>130</v>
      </c>
      <c r="B34" s="2319"/>
      <c r="C34" s="888"/>
      <c r="D34" s="886"/>
      <c r="E34" s="886"/>
      <c r="F34" s="886">
        <v>92</v>
      </c>
      <c r="G34" s="2315">
        <f t="shared" si="12"/>
        <v>-2524.1999999999998</v>
      </c>
      <c r="H34" s="2315"/>
      <c r="I34" s="99">
        <f t="shared" si="13"/>
        <v>-12262.4</v>
      </c>
      <c r="J34" s="99">
        <f t="shared" si="13"/>
        <v>-11240.3</v>
      </c>
      <c r="K34" s="2315">
        <f>N63</f>
        <v>0</v>
      </c>
      <c r="L34" s="2315"/>
      <c r="M34" s="2315">
        <f>O63</f>
        <v>0</v>
      </c>
      <c r="N34" s="2315"/>
      <c r="O34" s="2315">
        <f>P63</f>
        <v>0</v>
      </c>
      <c r="P34" s="2315"/>
    </row>
    <row r="35" spans="1:16" ht="25.9" customHeight="1" x14ac:dyDescent="0.25">
      <c r="A35" s="2318" t="s">
        <v>198</v>
      </c>
      <c r="B35" s="2319"/>
      <c r="C35" s="886"/>
      <c r="D35" s="886"/>
      <c r="E35" s="886"/>
      <c r="F35" s="886">
        <v>91</v>
      </c>
      <c r="G35" s="2315">
        <f t="shared" si="12"/>
        <v>1623.1000000000001</v>
      </c>
      <c r="H35" s="2315"/>
      <c r="I35" s="99">
        <f t="shared" si="13"/>
        <v>4327</v>
      </c>
      <c r="J35" s="99">
        <f t="shared" si="13"/>
        <v>11240.3</v>
      </c>
      <c r="K35" s="2315">
        <f>N64</f>
        <v>5149</v>
      </c>
      <c r="L35" s="2315"/>
      <c r="M35" s="2315">
        <f>O64</f>
        <v>5149</v>
      </c>
      <c r="N35" s="2315"/>
      <c r="O35" s="2315">
        <f>P64</f>
        <v>5149</v>
      </c>
      <c r="P35" s="2315"/>
    </row>
    <row r="36" spans="1:16" ht="28.15" customHeight="1" x14ac:dyDescent="0.25">
      <c r="A36" s="2318" t="s">
        <v>199</v>
      </c>
      <c r="B36" s="2319"/>
      <c r="C36" s="886"/>
      <c r="D36" s="886"/>
      <c r="E36" s="886"/>
      <c r="F36" s="886">
        <v>93</v>
      </c>
      <c r="G36" s="2267">
        <f t="shared" si="12"/>
        <v>-4126.8999999999996</v>
      </c>
      <c r="H36" s="2268"/>
      <c r="I36" s="98">
        <f t="shared" si="13"/>
        <v>-16594.5</v>
      </c>
      <c r="J36" s="99">
        <f t="shared" si="13"/>
        <v>0</v>
      </c>
      <c r="K36" s="2315">
        <f>N65</f>
        <v>-5149</v>
      </c>
      <c r="L36" s="2315"/>
      <c r="M36" s="2315">
        <f>O65</f>
        <v>-5149</v>
      </c>
      <c r="N36" s="2315"/>
      <c r="O36" s="2315">
        <f>P65</f>
        <v>-5149</v>
      </c>
      <c r="P36" s="2315"/>
    </row>
    <row r="37" spans="1:16" x14ac:dyDescent="0.25">
      <c r="A37" s="2313" t="s">
        <v>64</v>
      </c>
      <c r="B37" s="2314"/>
      <c r="C37" s="889">
        <v>1</v>
      </c>
      <c r="D37" s="886"/>
      <c r="E37" s="889" t="s">
        <v>145</v>
      </c>
      <c r="F37" s="886">
        <v>10</v>
      </c>
      <c r="G37" s="2267">
        <f>G126+G129+G168</f>
        <v>727681.29999999993</v>
      </c>
      <c r="H37" s="2268"/>
      <c r="I37" s="99">
        <f>I126+I129+I168</f>
        <v>304690.90000000002</v>
      </c>
      <c r="J37" s="99">
        <f>J126+J129+J168</f>
        <v>406700</v>
      </c>
      <c r="K37" s="2267">
        <f>K126+K129+K168</f>
        <v>407625.5</v>
      </c>
      <c r="L37" s="2268"/>
      <c r="M37" s="2267">
        <f>M126+M129+M168</f>
        <v>408168.8</v>
      </c>
      <c r="N37" s="2268"/>
      <c r="O37" s="2267">
        <f>O126+O129+O168</f>
        <v>408168.8</v>
      </c>
      <c r="P37" s="2268"/>
    </row>
    <row r="38" spans="1:16" x14ac:dyDescent="0.25">
      <c r="A38" s="2331"/>
      <c r="B38" s="2332"/>
      <c r="C38" s="886"/>
      <c r="D38" s="886"/>
      <c r="E38" s="886"/>
      <c r="F38" s="886"/>
      <c r="G38" s="2290"/>
      <c r="H38" s="2291"/>
      <c r="I38" s="101"/>
      <c r="J38" s="886"/>
      <c r="K38" s="2331"/>
      <c r="L38" s="2332"/>
      <c r="M38" s="2331"/>
      <c r="N38" s="2332"/>
      <c r="O38" s="2331"/>
      <c r="P38" s="2332"/>
    </row>
    <row r="40" spans="1:16" x14ac:dyDescent="0.25">
      <c r="A40" s="2326" t="s">
        <v>872</v>
      </c>
      <c r="B40" s="2327"/>
      <c r="C40" s="2327"/>
      <c r="D40" s="2327"/>
      <c r="E40" s="2327"/>
      <c r="F40" s="2327"/>
      <c r="G40" s="2327"/>
      <c r="H40" s="2327"/>
      <c r="I40" s="2327"/>
      <c r="J40" s="2327"/>
      <c r="K40" s="2327"/>
      <c r="L40" s="2327"/>
      <c r="M40" s="2327"/>
      <c r="N40" s="2327"/>
      <c r="O40" s="2327"/>
      <c r="P40" s="2328"/>
    </row>
    <row r="41" spans="1:16" x14ac:dyDescent="0.25">
      <c r="A41" s="2304" t="s">
        <v>1</v>
      </c>
      <c r="B41" s="2304"/>
      <c r="C41" s="2304"/>
      <c r="D41" s="2304" t="s">
        <v>0</v>
      </c>
      <c r="E41" s="2304"/>
      <c r="F41" s="2304"/>
      <c r="G41" s="2304" t="s">
        <v>356</v>
      </c>
      <c r="H41" s="2304"/>
      <c r="I41" s="2304"/>
      <c r="J41" s="2304"/>
      <c r="K41" s="2304" t="s">
        <v>67</v>
      </c>
      <c r="L41" s="2304"/>
      <c r="M41" s="2304"/>
      <c r="N41" s="2304" t="s">
        <v>357</v>
      </c>
      <c r="O41" s="2304"/>
      <c r="P41" s="2304"/>
    </row>
    <row r="42" spans="1:16" ht="56.25" x14ac:dyDescent="0.25">
      <c r="A42" s="2304"/>
      <c r="B42" s="2304"/>
      <c r="C42" s="2304"/>
      <c r="D42" s="101" t="s">
        <v>33</v>
      </c>
      <c r="E42" s="2329" t="s">
        <v>51</v>
      </c>
      <c r="F42" s="2329"/>
      <c r="G42" s="2330" t="s">
        <v>48</v>
      </c>
      <c r="H42" s="2330"/>
      <c r="I42" s="890" t="s">
        <v>49</v>
      </c>
      <c r="J42" s="890" t="s">
        <v>50</v>
      </c>
      <c r="K42" s="890" t="s">
        <v>48</v>
      </c>
      <c r="L42" s="890" t="s">
        <v>49</v>
      </c>
      <c r="M42" s="890" t="s">
        <v>50</v>
      </c>
      <c r="N42" s="890" t="s">
        <v>48</v>
      </c>
      <c r="O42" s="890" t="s">
        <v>49</v>
      </c>
      <c r="P42" s="890" t="s">
        <v>50</v>
      </c>
    </row>
    <row r="43" spans="1:16" x14ac:dyDescent="0.25">
      <c r="A43" s="2288" t="s">
        <v>9</v>
      </c>
      <c r="B43" s="2288"/>
      <c r="C43" s="2288"/>
      <c r="D43" s="886"/>
      <c r="E43" s="2304"/>
      <c r="F43" s="2304"/>
      <c r="G43" s="2340">
        <f>K125</f>
        <v>888560.2</v>
      </c>
      <c r="H43" s="2341"/>
      <c r="I43" s="891"/>
      <c r="J43" s="891"/>
      <c r="K43" s="892">
        <f>M125</f>
        <v>819666.60000000009</v>
      </c>
      <c r="L43" s="891"/>
      <c r="M43" s="891"/>
      <c r="N43" s="892">
        <f>O125</f>
        <v>683168.8</v>
      </c>
      <c r="O43" s="891"/>
      <c r="P43" s="891"/>
    </row>
    <row r="44" spans="1:16" s="895" customFormat="1" x14ac:dyDescent="0.25">
      <c r="A44" s="2342" t="s">
        <v>120</v>
      </c>
      <c r="B44" s="2342"/>
      <c r="C44" s="2342"/>
      <c r="D44" s="893" t="s">
        <v>56</v>
      </c>
      <c r="E44" s="2343"/>
      <c r="F44" s="2343"/>
      <c r="G44" s="2344">
        <f>G43-G45</f>
        <v>593560.19999999995</v>
      </c>
      <c r="H44" s="2343"/>
      <c r="I44" s="893"/>
      <c r="J44" s="893"/>
      <c r="K44" s="894">
        <f>K43-K45</f>
        <v>531509.90000000014</v>
      </c>
      <c r="L44" s="893"/>
      <c r="M44" s="893"/>
      <c r="N44" s="894">
        <f>N43-N45</f>
        <v>433168.80000000005</v>
      </c>
      <c r="O44" s="893"/>
      <c r="P44" s="893"/>
    </row>
    <row r="45" spans="1:16" s="895" customFormat="1" x14ac:dyDescent="0.25">
      <c r="A45" s="2333" t="s">
        <v>53</v>
      </c>
      <c r="B45" s="2334"/>
      <c r="C45" s="2335"/>
      <c r="D45" s="893" t="s">
        <v>57</v>
      </c>
      <c r="E45" s="2336"/>
      <c r="F45" s="2337"/>
      <c r="G45" s="2338">
        <f>K134+K159+K160</f>
        <v>295000</v>
      </c>
      <c r="H45" s="2337"/>
      <c r="I45" s="893"/>
      <c r="J45" s="893"/>
      <c r="K45" s="894">
        <f>M134+M159+M160</f>
        <v>288156.69999999995</v>
      </c>
      <c r="L45" s="893"/>
      <c r="M45" s="893"/>
      <c r="N45" s="894">
        <f>O134+O159+O160</f>
        <v>250000</v>
      </c>
      <c r="O45" s="893"/>
      <c r="P45" s="893"/>
    </row>
    <row r="46" spans="1:16" s="895" customFormat="1" x14ac:dyDescent="0.25">
      <c r="A46" s="2336"/>
      <c r="B46" s="2339"/>
      <c r="C46" s="2337"/>
      <c r="D46" s="893"/>
      <c r="E46" s="2336"/>
      <c r="F46" s="2337"/>
      <c r="G46" s="2336"/>
      <c r="H46" s="2337"/>
      <c r="I46" s="893"/>
      <c r="J46" s="893"/>
      <c r="K46" s="893"/>
      <c r="L46" s="893"/>
      <c r="M46" s="893"/>
      <c r="N46" s="893"/>
      <c r="O46" s="893"/>
      <c r="P46" s="893"/>
    </row>
    <row r="47" spans="1:16" s="895" customFormat="1" x14ac:dyDescent="0.25">
      <c r="A47" s="2333"/>
      <c r="B47" s="2334"/>
      <c r="C47" s="2335"/>
      <c r="D47" s="893"/>
      <c r="E47" s="2336"/>
      <c r="F47" s="2337"/>
      <c r="G47" s="2336"/>
      <c r="H47" s="2337"/>
      <c r="I47" s="893"/>
      <c r="J47" s="893"/>
      <c r="K47" s="893"/>
      <c r="L47" s="893"/>
      <c r="M47" s="893"/>
      <c r="N47" s="893"/>
      <c r="O47" s="893"/>
      <c r="P47" s="893"/>
    </row>
    <row r="48" spans="1:16" x14ac:dyDescent="0.25">
      <c r="A48" s="2288"/>
      <c r="B48" s="2288"/>
      <c r="C48" s="2288"/>
      <c r="D48" s="886"/>
      <c r="E48" s="2304"/>
      <c r="F48" s="2304"/>
      <c r="G48" s="2304"/>
      <c r="H48" s="2304"/>
      <c r="I48" s="101"/>
      <c r="J48" s="101"/>
      <c r="K48" s="101"/>
      <c r="L48" s="101"/>
      <c r="M48" s="101"/>
      <c r="N48" s="101"/>
      <c r="O48" s="101"/>
      <c r="P48" s="101"/>
    </row>
    <row r="49" spans="1:16" x14ac:dyDescent="0.25">
      <c r="A49" s="2288" t="s">
        <v>9</v>
      </c>
      <c r="B49" s="2288"/>
      <c r="C49" s="2288"/>
      <c r="D49" s="886"/>
      <c r="E49" s="2304"/>
      <c r="F49" s="2304"/>
      <c r="G49" s="2340">
        <f>G51+G50</f>
        <v>888560.2</v>
      </c>
      <c r="H49" s="2341"/>
      <c r="I49" s="891"/>
      <c r="J49" s="891"/>
      <c r="K49" s="892">
        <f>K51+K50</f>
        <v>819666.6</v>
      </c>
      <c r="L49" s="891"/>
      <c r="M49" s="891"/>
      <c r="N49" s="892">
        <f>N51+N50</f>
        <v>683168.8</v>
      </c>
      <c r="O49" s="891"/>
      <c r="P49" s="891"/>
    </row>
    <row r="50" spans="1:16" s="895" customFormat="1" x14ac:dyDescent="0.25">
      <c r="A50" s="2342" t="s">
        <v>54</v>
      </c>
      <c r="B50" s="2342"/>
      <c r="C50" s="2342"/>
      <c r="D50" s="893"/>
      <c r="E50" s="2343"/>
      <c r="F50" s="2343"/>
      <c r="G50" s="2344">
        <f>N57</f>
        <v>480934.7</v>
      </c>
      <c r="H50" s="2344"/>
      <c r="I50" s="894"/>
      <c r="J50" s="894"/>
      <c r="K50" s="894">
        <f>O57</f>
        <v>411497.8</v>
      </c>
      <c r="L50" s="894"/>
      <c r="M50" s="894"/>
      <c r="N50" s="894">
        <f>P57</f>
        <v>275000</v>
      </c>
      <c r="O50" s="893"/>
      <c r="P50" s="893"/>
    </row>
    <row r="51" spans="1:16" s="895" customFormat="1" x14ac:dyDescent="0.25">
      <c r="A51" s="2342" t="s">
        <v>55</v>
      </c>
      <c r="B51" s="2342"/>
      <c r="C51" s="2342"/>
      <c r="D51" s="893">
        <v>4</v>
      </c>
      <c r="E51" s="2343">
        <v>1</v>
      </c>
      <c r="F51" s="2343"/>
      <c r="G51" s="2344">
        <f>K37</f>
        <v>407625.5</v>
      </c>
      <c r="H51" s="2343"/>
      <c r="I51" s="893"/>
      <c r="J51" s="893"/>
      <c r="K51" s="894">
        <f>M37</f>
        <v>408168.8</v>
      </c>
      <c r="L51" s="893"/>
      <c r="M51" s="893"/>
      <c r="N51" s="894">
        <f>O37</f>
        <v>408168.8</v>
      </c>
      <c r="O51" s="893"/>
      <c r="P51" s="893"/>
    </row>
    <row r="52" spans="1:16" x14ac:dyDescent="0.25">
      <c r="A52" s="2288"/>
      <c r="B52" s="2288"/>
      <c r="C52" s="2288"/>
      <c r="D52" s="886"/>
      <c r="E52" s="2304"/>
      <c r="F52" s="2304"/>
      <c r="G52" s="2304"/>
      <c r="H52" s="2304"/>
      <c r="I52" s="101"/>
      <c r="J52" s="101"/>
      <c r="K52" s="101"/>
      <c r="L52" s="101"/>
      <c r="M52" s="101"/>
      <c r="N52" s="101"/>
      <c r="O52" s="101"/>
      <c r="P52" s="101"/>
    </row>
    <row r="54" spans="1:16" x14ac:dyDescent="0.25">
      <c r="A54" s="2292" t="s">
        <v>873</v>
      </c>
      <c r="B54" s="2292"/>
      <c r="C54" s="2292"/>
      <c r="D54" s="2292"/>
      <c r="E54" s="2292"/>
      <c r="F54" s="2292"/>
      <c r="G54" s="2292"/>
      <c r="H54" s="2292"/>
      <c r="I54" s="2292"/>
      <c r="J54" s="2292"/>
      <c r="K54" s="2292"/>
      <c r="L54" s="2292"/>
      <c r="M54" s="2292"/>
      <c r="N54" s="2292"/>
      <c r="O54" s="2292"/>
      <c r="P54" s="2292"/>
    </row>
    <row r="55" spans="1:16" x14ac:dyDescent="0.25">
      <c r="A55" s="2304" t="s">
        <v>1</v>
      </c>
      <c r="B55" s="2304"/>
      <c r="C55" s="2304" t="s">
        <v>0</v>
      </c>
      <c r="D55" s="2304"/>
      <c r="E55" s="2304"/>
      <c r="F55" s="2304"/>
      <c r="G55" s="2304"/>
      <c r="H55" s="2304"/>
      <c r="I55" s="2298" t="s">
        <v>10</v>
      </c>
      <c r="J55" s="2300"/>
      <c r="K55" s="101">
        <v>2023</v>
      </c>
      <c r="L55" s="101">
        <v>2024</v>
      </c>
      <c r="M55" s="101">
        <v>2025</v>
      </c>
      <c r="N55" s="101">
        <v>2026</v>
      </c>
      <c r="O55" s="101">
        <v>2027</v>
      </c>
      <c r="P55" s="101">
        <v>2028</v>
      </c>
    </row>
    <row r="56" spans="1:16" ht="44.25" x14ac:dyDescent="0.25">
      <c r="A56" s="2304"/>
      <c r="B56" s="2304"/>
      <c r="C56" s="883" t="s">
        <v>3</v>
      </c>
      <c r="D56" s="883" t="s">
        <v>4</v>
      </c>
      <c r="E56" s="883" t="s">
        <v>5</v>
      </c>
      <c r="F56" s="883" t="s">
        <v>6</v>
      </c>
      <c r="G56" s="883" t="s">
        <v>7</v>
      </c>
      <c r="H56" s="883" t="s">
        <v>8</v>
      </c>
      <c r="I56" s="2301"/>
      <c r="J56" s="2303"/>
      <c r="K56" s="890" t="s">
        <v>11</v>
      </c>
      <c r="L56" s="890" t="s">
        <v>11</v>
      </c>
      <c r="M56" s="890" t="s">
        <v>12</v>
      </c>
      <c r="N56" s="890" t="s">
        <v>13</v>
      </c>
      <c r="O56" s="890" t="s">
        <v>14</v>
      </c>
      <c r="P56" s="890" t="s">
        <v>14</v>
      </c>
    </row>
    <row r="57" spans="1:16" x14ac:dyDescent="0.25">
      <c r="A57" s="2345" t="s">
        <v>9</v>
      </c>
      <c r="B57" s="2346"/>
      <c r="C57" s="896"/>
      <c r="D57" s="896"/>
      <c r="E57" s="896"/>
      <c r="F57" s="896"/>
      <c r="G57" s="896"/>
      <c r="H57" s="896"/>
      <c r="I57" s="2347"/>
      <c r="J57" s="2348"/>
      <c r="K57" s="899">
        <f>K58+K59+K60+K61+K62+K64+K65</f>
        <v>137170.9</v>
      </c>
      <c r="L57" s="899">
        <f t="shared" ref="L57:P57" si="20">L58+L59+L60+L61+L62+L64+L65</f>
        <v>96668.700000000012</v>
      </c>
      <c r="M57" s="899">
        <f t="shared" si="20"/>
        <v>193650</v>
      </c>
      <c r="N57" s="899">
        <f t="shared" si="20"/>
        <v>480934.7</v>
      </c>
      <c r="O57" s="899">
        <f t="shared" si="20"/>
        <v>411497.8</v>
      </c>
      <c r="P57" s="899">
        <f t="shared" si="20"/>
        <v>275000</v>
      </c>
    </row>
    <row r="58" spans="1:16" ht="40.9" customHeight="1" x14ac:dyDescent="0.25">
      <c r="A58" s="2318" t="s">
        <v>128</v>
      </c>
      <c r="B58" s="2319"/>
      <c r="C58" s="896"/>
      <c r="D58" s="896"/>
      <c r="E58" s="896"/>
      <c r="F58" s="896"/>
      <c r="G58" s="896"/>
      <c r="H58" s="886">
        <v>13</v>
      </c>
      <c r="I58" s="2347"/>
      <c r="J58" s="2348"/>
      <c r="K58" s="887">
        <f t="shared" ref="K58:M58" si="21">K67+K69+K73</f>
        <v>11566.400000000001</v>
      </c>
      <c r="L58" s="887">
        <f t="shared" si="21"/>
        <v>83460.800000000003</v>
      </c>
      <c r="M58" s="887">
        <f t="shared" si="21"/>
        <v>122204</v>
      </c>
      <c r="N58" s="887">
        <f>N67+N69+N73</f>
        <v>374134.7</v>
      </c>
      <c r="O58" s="887">
        <f t="shared" ref="O58:P58" si="22">O67+O69+O73</f>
        <v>180497.8</v>
      </c>
      <c r="P58" s="887">
        <f t="shared" si="22"/>
        <v>0</v>
      </c>
    </row>
    <row r="59" spans="1:16" ht="40.9" customHeight="1" x14ac:dyDescent="0.25">
      <c r="A59" s="2320" t="s">
        <v>196</v>
      </c>
      <c r="B59" s="2321"/>
      <c r="C59" s="896"/>
      <c r="D59" s="896"/>
      <c r="E59" s="896"/>
      <c r="F59" s="896"/>
      <c r="G59" s="896"/>
      <c r="H59" s="886">
        <v>14</v>
      </c>
      <c r="I59" s="2347"/>
      <c r="J59" s="2348"/>
      <c r="K59" s="887">
        <f>K74</f>
        <v>0</v>
      </c>
      <c r="L59" s="887">
        <f t="shared" ref="L59:P59" si="23">L74</f>
        <v>11.6</v>
      </c>
      <c r="M59" s="887">
        <f t="shared" si="23"/>
        <v>0</v>
      </c>
      <c r="N59" s="887">
        <f t="shared" si="23"/>
        <v>0</v>
      </c>
      <c r="O59" s="887">
        <f t="shared" si="23"/>
        <v>0</v>
      </c>
      <c r="P59" s="887">
        <f t="shared" si="23"/>
        <v>0</v>
      </c>
    </row>
    <row r="60" spans="1:16" ht="46.9" customHeight="1" x14ac:dyDescent="0.25">
      <c r="A60" s="2322" t="s">
        <v>197</v>
      </c>
      <c r="B60" s="2323"/>
      <c r="C60" s="896"/>
      <c r="D60" s="896"/>
      <c r="E60" s="896"/>
      <c r="F60" s="896"/>
      <c r="G60" s="896"/>
      <c r="H60" s="886">
        <v>19</v>
      </c>
      <c r="I60" s="2347"/>
      <c r="J60" s="2348"/>
      <c r="K60" s="887">
        <f>K78+K79+K84</f>
        <v>117243.5</v>
      </c>
      <c r="L60" s="887">
        <f t="shared" ref="L60:P60" si="24">L78+L79+L84</f>
        <v>4999.9000000000005</v>
      </c>
      <c r="M60" s="887">
        <f t="shared" si="24"/>
        <v>6703.6</v>
      </c>
      <c r="N60" s="887">
        <f t="shared" si="24"/>
        <v>5000</v>
      </c>
      <c r="O60" s="887">
        <f t="shared" si="24"/>
        <v>5000</v>
      </c>
      <c r="P60" s="887">
        <f t="shared" si="24"/>
        <v>0</v>
      </c>
    </row>
    <row r="61" spans="1:16" ht="25.9" customHeight="1" x14ac:dyDescent="0.25">
      <c r="A61" s="2322" t="s">
        <v>290</v>
      </c>
      <c r="B61" s="2323"/>
      <c r="C61" s="896"/>
      <c r="D61" s="896"/>
      <c r="E61" s="896"/>
      <c r="F61" s="896"/>
      <c r="G61" s="896"/>
      <c r="H61" s="886">
        <v>42</v>
      </c>
      <c r="I61" s="897"/>
      <c r="J61" s="898"/>
      <c r="K61" s="887">
        <f>K75+K76</f>
        <v>-73.099999999999909</v>
      </c>
      <c r="L61" s="887">
        <f>L75+L76</f>
        <v>202.30000000000018</v>
      </c>
      <c r="M61" s="887">
        <f t="shared" ref="M61:P61" si="25">M75+M76</f>
        <v>0</v>
      </c>
      <c r="N61" s="887">
        <f t="shared" si="25"/>
        <v>0</v>
      </c>
      <c r="O61" s="887">
        <f t="shared" si="25"/>
        <v>0</v>
      </c>
      <c r="P61" s="887">
        <f t="shared" si="25"/>
        <v>0</v>
      </c>
    </row>
    <row r="62" spans="1:16" ht="54.75" customHeight="1" x14ac:dyDescent="0.25">
      <c r="A62" s="2324" t="s">
        <v>129</v>
      </c>
      <c r="B62" s="2325"/>
      <c r="C62" s="896"/>
      <c r="D62" s="896"/>
      <c r="E62" s="896"/>
      <c r="F62" s="896"/>
      <c r="G62" s="896"/>
      <c r="H62" s="886">
        <v>59</v>
      </c>
      <c r="I62" s="2347"/>
      <c r="J62" s="2348"/>
      <c r="K62" s="900">
        <f>K77</f>
        <v>10937.9</v>
      </c>
      <c r="L62" s="900">
        <f t="shared" ref="L62:P62" si="26">L77</f>
        <v>20261.599999999999</v>
      </c>
      <c r="M62" s="900">
        <f t="shared" si="26"/>
        <v>53502.1</v>
      </c>
      <c r="N62" s="900">
        <f t="shared" si="26"/>
        <v>101800</v>
      </c>
      <c r="O62" s="900">
        <f>O77</f>
        <v>226000</v>
      </c>
      <c r="P62" s="900">
        <f t="shared" si="26"/>
        <v>275000</v>
      </c>
    </row>
    <row r="63" spans="1:16" ht="30.4" customHeight="1" x14ac:dyDescent="0.25">
      <c r="A63" s="2349" t="s">
        <v>130</v>
      </c>
      <c r="B63" s="2350"/>
      <c r="C63" s="896"/>
      <c r="D63" s="896"/>
      <c r="E63" s="896"/>
      <c r="F63" s="896"/>
      <c r="G63" s="896"/>
      <c r="H63" s="886">
        <v>92</v>
      </c>
      <c r="I63" s="2347"/>
      <c r="J63" s="2348"/>
      <c r="K63" s="900">
        <f>K80</f>
        <v>-2524.1999999999998</v>
      </c>
      <c r="L63" s="900">
        <f t="shared" ref="L63:P63" si="27">L80</f>
        <v>-12262.4</v>
      </c>
      <c r="M63" s="900">
        <f t="shared" si="27"/>
        <v>-11240.3</v>
      </c>
      <c r="N63" s="900">
        <f t="shared" si="27"/>
        <v>0</v>
      </c>
      <c r="O63" s="900">
        <f t="shared" si="27"/>
        <v>0</v>
      </c>
      <c r="P63" s="900">
        <f t="shared" si="27"/>
        <v>0</v>
      </c>
    </row>
    <row r="64" spans="1:16" ht="30.6" customHeight="1" x14ac:dyDescent="0.25">
      <c r="A64" s="2318" t="s">
        <v>198</v>
      </c>
      <c r="B64" s="2319"/>
      <c r="C64" s="896"/>
      <c r="D64" s="896"/>
      <c r="E64" s="896"/>
      <c r="F64" s="896"/>
      <c r="G64" s="896"/>
      <c r="H64" s="886">
        <v>91</v>
      </c>
      <c r="I64" s="2347"/>
      <c r="J64" s="2348"/>
      <c r="K64" s="900">
        <f t="shared" ref="K64:P65" si="28">K70+K81+K85</f>
        <v>1623.1000000000001</v>
      </c>
      <c r="L64" s="900">
        <f t="shared" si="28"/>
        <v>4327</v>
      </c>
      <c r="M64" s="900">
        <f t="shared" si="28"/>
        <v>11240.3</v>
      </c>
      <c r="N64" s="900">
        <f t="shared" si="28"/>
        <v>5149</v>
      </c>
      <c r="O64" s="900">
        <f t="shared" si="28"/>
        <v>5149</v>
      </c>
      <c r="P64" s="900">
        <f t="shared" si="28"/>
        <v>5149</v>
      </c>
    </row>
    <row r="65" spans="1:16" ht="28.15" customHeight="1" x14ac:dyDescent="0.25">
      <c r="A65" s="2318" t="s">
        <v>199</v>
      </c>
      <c r="B65" s="2319"/>
      <c r="C65" s="896"/>
      <c r="D65" s="896"/>
      <c r="E65" s="896"/>
      <c r="F65" s="896"/>
      <c r="G65" s="896"/>
      <c r="H65" s="886">
        <v>93</v>
      </c>
      <c r="I65" s="2347"/>
      <c r="J65" s="2348"/>
      <c r="K65" s="900">
        <f t="shared" si="28"/>
        <v>-4126.8999999999996</v>
      </c>
      <c r="L65" s="900">
        <f t="shared" si="28"/>
        <v>-16594.5</v>
      </c>
      <c r="M65" s="900">
        <f t="shared" si="28"/>
        <v>0</v>
      </c>
      <c r="N65" s="900">
        <f t="shared" si="28"/>
        <v>-5149</v>
      </c>
      <c r="O65" s="900">
        <f t="shared" si="28"/>
        <v>-5149</v>
      </c>
      <c r="P65" s="900">
        <f t="shared" si="28"/>
        <v>-5149</v>
      </c>
    </row>
    <row r="66" spans="1:16" ht="61.9" customHeight="1" x14ac:dyDescent="0.25">
      <c r="A66" s="2351" t="s">
        <v>202</v>
      </c>
      <c r="B66" s="2352"/>
      <c r="C66" s="901">
        <v>298</v>
      </c>
      <c r="D66" s="901">
        <v>2</v>
      </c>
      <c r="E66" s="896">
        <v>2052</v>
      </c>
      <c r="F66" s="896"/>
      <c r="G66" s="896">
        <v>70277</v>
      </c>
      <c r="H66" s="896"/>
      <c r="I66" s="2347"/>
      <c r="J66" s="2348"/>
      <c r="K66" s="902">
        <f>K67</f>
        <v>11444.2</v>
      </c>
      <c r="L66" s="902">
        <f>L67</f>
        <v>79628.5</v>
      </c>
      <c r="M66" s="902">
        <f>M67</f>
        <v>112154</v>
      </c>
      <c r="N66" s="902">
        <f>N67</f>
        <v>362734.7</v>
      </c>
      <c r="O66" s="902">
        <f t="shared" ref="O66:P66" si="29">O67</f>
        <v>169097.8</v>
      </c>
      <c r="P66" s="902">
        <f t="shared" si="29"/>
        <v>0</v>
      </c>
    </row>
    <row r="67" spans="1:16" ht="43.15" customHeight="1" x14ac:dyDescent="0.25">
      <c r="A67" s="2318" t="s">
        <v>128</v>
      </c>
      <c r="B67" s="2319"/>
      <c r="C67" s="896"/>
      <c r="D67" s="896"/>
      <c r="E67" s="896"/>
      <c r="F67" s="896"/>
      <c r="G67" s="896"/>
      <c r="H67" s="886">
        <v>132221</v>
      </c>
      <c r="I67" s="2347"/>
      <c r="J67" s="2348"/>
      <c r="K67" s="900">
        <v>11444.2</v>
      </c>
      <c r="L67" s="900">
        <v>79628.5</v>
      </c>
      <c r="M67" s="900">
        <v>112154</v>
      </c>
      <c r="N67" s="900">
        <v>362734.7</v>
      </c>
      <c r="O67" s="900">
        <v>169097.8</v>
      </c>
      <c r="P67" s="900"/>
    </row>
    <row r="68" spans="1:16" ht="32.450000000000003" customHeight="1" x14ac:dyDescent="0.25">
      <c r="A68" s="2351" t="s">
        <v>203</v>
      </c>
      <c r="B68" s="2352"/>
      <c r="C68" s="896">
        <v>298</v>
      </c>
      <c r="D68" s="896">
        <v>2</v>
      </c>
      <c r="E68" s="896"/>
      <c r="F68" s="896"/>
      <c r="G68" s="896">
        <v>70345</v>
      </c>
      <c r="H68" s="886"/>
      <c r="I68" s="2347"/>
      <c r="J68" s="2348"/>
      <c r="K68" s="902">
        <f>K69+K70+K71</f>
        <v>142.6</v>
      </c>
      <c r="L68" s="902">
        <f>L69+L70+L71</f>
        <v>0</v>
      </c>
      <c r="M68" s="902">
        <f t="shared" ref="M68" si="30">M69</f>
        <v>0</v>
      </c>
      <c r="N68" s="902">
        <f>N69</f>
        <v>0</v>
      </c>
      <c r="O68" s="902">
        <f t="shared" ref="O68:P68" si="31">O69</f>
        <v>0</v>
      </c>
      <c r="P68" s="902">
        <f t="shared" si="31"/>
        <v>0</v>
      </c>
    </row>
    <row r="69" spans="1:16" ht="57.6" customHeight="1" x14ac:dyDescent="0.25">
      <c r="A69" s="2318" t="s">
        <v>143</v>
      </c>
      <c r="B69" s="2319"/>
      <c r="C69" s="896"/>
      <c r="D69" s="896"/>
      <c r="E69" s="896"/>
      <c r="F69" s="896"/>
      <c r="G69" s="896"/>
      <c r="H69" s="886">
        <v>132121</v>
      </c>
      <c r="I69" s="2347"/>
      <c r="J69" s="2348"/>
      <c r="K69" s="900">
        <v>122.2</v>
      </c>
      <c r="L69" s="900"/>
      <c r="M69" s="900"/>
      <c r="N69" s="900"/>
      <c r="O69" s="900"/>
      <c r="P69" s="900"/>
    </row>
    <row r="70" spans="1:16" ht="27.75" customHeight="1" x14ac:dyDescent="0.25">
      <c r="A70" s="2318" t="s">
        <v>198</v>
      </c>
      <c r="B70" s="2319"/>
      <c r="C70" s="896"/>
      <c r="D70" s="896"/>
      <c r="E70" s="896"/>
      <c r="F70" s="896"/>
      <c r="G70" s="896"/>
      <c r="H70" s="886">
        <v>910000</v>
      </c>
      <c r="I70" s="2347"/>
      <c r="J70" s="2348"/>
      <c r="K70" s="900">
        <v>20.399999999999999</v>
      </c>
      <c r="L70" s="900"/>
      <c r="M70" s="900"/>
      <c r="N70" s="900"/>
      <c r="O70" s="900"/>
      <c r="P70" s="900"/>
    </row>
    <row r="71" spans="1:16" ht="31.5" customHeight="1" x14ac:dyDescent="0.25">
      <c r="A71" s="2318" t="s">
        <v>199</v>
      </c>
      <c r="B71" s="2319"/>
      <c r="C71" s="896"/>
      <c r="D71" s="896"/>
      <c r="E71" s="896"/>
      <c r="F71" s="896"/>
      <c r="G71" s="896"/>
      <c r="H71" s="886">
        <v>930000</v>
      </c>
      <c r="I71" s="2347"/>
      <c r="J71" s="2348"/>
      <c r="K71" s="903"/>
      <c r="L71" s="900"/>
      <c r="M71" s="900"/>
      <c r="N71" s="900"/>
      <c r="O71" s="900"/>
      <c r="P71" s="900"/>
    </row>
    <row r="72" spans="1:16" ht="41.45" customHeight="1" x14ac:dyDescent="0.25">
      <c r="A72" s="2351" t="s">
        <v>204</v>
      </c>
      <c r="B72" s="2352"/>
      <c r="C72" s="901">
        <v>298</v>
      </c>
      <c r="D72" s="901">
        <v>2</v>
      </c>
      <c r="E72" s="112"/>
      <c r="F72" s="112"/>
      <c r="G72" s="112">
        <v>70324</v>
      </c>
      <c r="H72" s="896"/>
      <c r="I72" s="2347"/>
      <c r="J72" s="2348"/>
      <c r="K72" s="899">
        <f>K73+K74+K75+K76+K77+K78+K79+K81+K82</f>
        <v>8340.6</v>
      </c>
      <c r="L72" s="899">
        <f>L73+L74+L75+L76+L77+L78+L79+L81+L82</f>
        <v>17040.199999999997</v>
      </c>
      <c r="M72" s="899">
        <f>M73+M74+M75+M76+M77+M78+M79+M81+M82</f>
        <v>81496</v>
      </c>
      <c r="N72" s="899">
        <f t="shared" ref="N72:P72" si="32">N73+N74+N75+N76+N77+N78+N79+N81+N82</f>
        <v>118200</v>
      </c>
      <c r="O72" s="899">
        <f t="shared" si="32"/>
        <v>242400</v>
      </c>
      <c r="P72" s="899">
        <f t="shared" si="32"/>
        <v>275000</v>
      </c>
    </row>
    <row r="73" spans="1:16" ht="45.75" customHeight="1" x14ac:dyDescent="0.25">
      <c r="A73" s="2318" t="s">
        <v>128</v>
      </c>
      <c r="B73" s="2319"/>
      <c r="C73" s="886"/>
      <c r="D73" s="886"/>
      <c r="E73" s="886">
        <v>2097</v>
      </c>
      <c r="F73" s="886"/>
      <c r="G73" s="886"/>
      <c r="H73" s="886">
        <v>132221</v>
      </c>
      <c r="I73" s="2347"/>
      <c r="J73" s="2348"/>
      <c r="K73" s="885"/>
      <c r="L73" s="900">
        <v>3832.3</v>
      </c>
      <c r="M73" s="887">
        <v>10050</v>
      </c>
      <c r="N73" s="887">
        <v>11400</v>
      </c>
      <c r="O73" s="887">
        <v>11400</v>
      </c>
      <c r="P73" s="887"/>
    </row>
    <row r="74" spans="1:16" ht="46.15" customHeight="1" x14ac:dyDescent="0.25">
      <c r="A74" s="2320" t="s">
        <v>196</v>
      </c>
      <c r="B74" s="2321"/>
      <c r="C74" s="886"/>
      <c r="D74" s="886"/>
      <c r="E74" s="886"/>
      <c r="F74" s="886"/>
      <c r="G74" s="886"/>
      <c r="H74" s="886">
        <v>145150</v>
      </c>
      <c r="I74" s="2347"/>
      <c r="J74" s="2348"/>
      <c r="K74" s="885"/>
      <c r="L74" s="900">
        <v>11.6</v>
      </c>
      <c r="M74" s="887"/>
      <c r="N74" s="887"/>
      <c r="O74" s="887"/>
      <c r="P74" s="887"/>
    </row>
    <row r="75" spans="1:16" ht="46.15" customHeight="1" x14ac:dyDescent="0.25">
      <c r="A75" s="2320" t="s">
        <v>196</v>
      </c>
      <c r="B75" s="2321"/>
      <c r="C75" s="886"/>
      <c r="D75" s="886"/>
      <c r="E75" s="886"/>
      <c r="F75" s="886"/>
      <c r="G75" s="886"/>
      <c r="H75" s="886">
        <v>421000</v>
      </c>
      <c r="I75" s="2347"/>
      <c r="J75" s="2348"/>
      <c r="K75" s="900">
        <v>2275</v>
      </c>
      <c r="L75" s="900">
        <v>4298.7</v>
      </c>
      <c r="M75" s="887"/>
      <c r="N75" s="887"/>
      <c r="O75" s="887"/>
      <c r="P75" s="887"/>
    </row>
    <row r="76" spans="1:16" ht="46.15" customHeight="1" x14ac:dyDescent="0.25">
      <c r="A76" s="2320" t="s">
        <v>196</v>
      </c>
      <c r="B76" s="2321"/>
      <c r="C76" s="886"/>
      <c r="D76" s="886"/>
      <c r="E76" s="886"/>
      <c r="F76" s="886"/>
      <c r="G76" s="886"/>
      <c r="H76" s="886">
        <v>422000</v>
      </c>
      <c r="I76" s="2347"/>
      <c r="J76" s="2348"/>
      <c r="K76" s="900">
        <v>-2348.1</v>
      </c>
      <c r="L76" s="900">
        <v>-4096.3999999999996</v>
      </c>
      <c r="M76" s="887"/>
      <c r="N76" s="887"/>
      <c r="O76" s="887"/>
      <c r="P76" s="887"/>
    </row>
    <row r="77" spans="1:16" ht="64.150000000000006" customHeight="1" x14ac:dyDescent="0.25">
      <c r="A77" s="2324" t="s">
        <v>129</v>
      </c>
      <c r="B77" s="2325"/>
      <c r="C77" s="886"/>
      <c r="D77" s="886"/>
      <c r="E77" s="886">
        <v>2054</v>
      </c>
      <c r="F77" s="886"/>
      <c r="G77" s="886"/>
      <c r="H77" s="886">
        <v>595410</v>
      </c>
      <c r="I77" s="2347"/>
      <c r="J77" s="2348"/>
      <c r="K77" s="900">
        <v>10937.9</v>
      </c>
      <c r="L77" s="900">
        <v>20261.599999999999</v>
      </c>
      <c r="M77" s="887">
        <v>53502.1</v>
      </c>
      <c r="N77" s="887">
        <v>101800</v>
      </c>
      <c r="O77" s="887">
        <v>226000</v>
      </c>
      <c r="P77" s="887">
        <v>275000</v>
      </c>
    </row>
    <row r="78" spans="1:16" ht="54.75" customHeight="1" x14ac:dyDescent="0.25">
      <c r="A78" s="2349" t="s">
        <v>205</v>
      </c>
      <c r="B78" s="2350"/>
      <c r="C78" s="886"/>
      <c r="D78" s="886"/>
      <c r="E78" s="886"/>
      <c r="F78" s="886"/>
      <c r="G78" s="886"/>
      <c r="H78" s="886">
        <v>191340</v>
      </c>
      <c r="I78" s="2347"/>
      <c r="J78" s="2348"/>
      <c r="K78" s="900"/>
      <c r="L78" s="900">
        <v>4177.3</v>
      </c>
      <c r="M78" s="887">
        <v>4835.3</v>
      </c>
      <c r="N78" s="94">
        <v>5000</v>
      </c>
      <c r="O78" s="94">
        <v>5000</v>
      </c>
      <c r="P78" s="94"/>
    </row>
    <row r="79" spans="1:16" ht="54" customHeight="1" x14ac:dyDescent="0.25">
      <c r="A79" s="2349" t="s">
        <v>206</v>
      </c>
      <c r="B79" s="2350"/>
      <c r="C79" s="886"/>
      <c r="D79" s="886"/>
      <c r="E79" s="886"/>
      <c r="F79" s="886"/>
      <c r="G79" s="886"/>
      <c r="H79" s="886">
        <v>191440</v>
      </c>
      <c r="I79" s="2347"/>
      <c r="J79" s="2348"/>
      <c r="K79" s="900"/>
      <c r="L79" s="900">
        <v>822.6</v>
      </c>
      <c r="M79" s="887">
        <v>1868.3</v>
      </c>
      <c r="N79" s="94"/>
      <c r="O79" s="94"/>
      <c r="P79" s="94"/>
    </row>
    <row r="80" spans="1:16" ht="28.9" customHeight="1" x14ac:dyDescent="0.25">
      <c r="A80" s="2349" t="s">
        <v>130</v>
      </c>
      <c r="B80" s="2350"/>
      <c r="C80" s="886"/>
      <c r="D80" s="886"/>
      <c r="E80" s="886"/>
      <c r="F80" s="886"/>
      <c r="G80" s="886"/>
      <c r="H80" s="886"/>
      <c r="I80" s="2347"/>
      <c r="J80" s="2348"/>
      <c r="K80" s="900">
        <v>-2524.1999999999998</v>
      </c>
      <c r="L80" s="900">
        <v>-12262.4</v>
      </c>
      <c r="M80" s="887">
        <v>-11240.3</v>
      </c>
      <c r="N80" s="94"/>
      <c r="O80" s="94"/>
      <c r="P80" s="94"/>
    </row>
    <row r="81" spans="1:16" ht="28.9" customHeight="1" x14ac:dyDescent="0.25">
      <c r="A81" s="2318" t="s">
        <v>198</v>
      </c>
      <c r="B81" s="2319"/>
      <c r="C81" s="886"/>
      <c r="D81" s="886"/>
      <c r="E81" s="886"/>
      <c r="F81" s="886"/>
      <c r="G81" s="886"/>
      <c r="H81" s="886">
        <v>910000</v>
      </c>
      <c r="I81" s="2347"/>
      <c r="J81" s="2348"/>
      <c r="K81" s="900">
        <v>1602.7</v>
      </c>
      <c r="L81" s="900">
        <v>4121.8999999999996</v>
      </c>
      <c r="M81" s="887">
        <v>11240.3</v>
      </c>
      <c r="N81" s="887">
        <v>5149</v>
      </c>
      <c r="O81" s="887">
        <v>5149</v>
      </c>
      <c r="P81" s="887">
        <v>5149</v>
      </c>
    </row>
    <row r="82" spans="1:16" ht="28.9" customHeight="1" x14ac:dyDescent="0.25">
      <c r="A82" s="2318" t="s">
        <v>199</v>
      </c>
      <c r="B82" s="2319"/>
      <c r="C82" s="886"/>
      <c r="D82" s="886"/>
      <c r="E82" s="886"/>
      <c r="F82" s="886"/>
      <c r="G82" s="886"/>
      <c r="H82" s="886">
        <v>930000</v>
      </c>
      <c r="I82" s="2347"/>
      <c r="J82" s="2348"/>
      <c r="K82" s="900">
        <v>-4126.8999999999996</v>
      </c>
      <c r="L82" s="900">
        <v>-16389.400000000001</v>
      </c>
      <c r="M82" s="887"/>
      <c r="N82" s="887">
        <v>-5149</v>
      </c>
      <c r="O82" s="887">
        <v>-5149</v>
      </c>
      <c r="P82" s="887">
        <v>-5149</v>
      </c>
    </row>
    <row r="83" spans="1:16" s="904" customFormat="1" ht="64.900000000000006" customHeight="1" x14ac:dyDescent="0.2">
      <c r="A83" s="2353" t="s">
        <v>207</v>
      </c>
      <c r="B83" s="2354"/>
      <c r="C83" s="896">
        <v>298</v>
      </c>
      <c r="D83" s="896">
        <v>2</v>
      </c>
      <c r="E83" s="896"/>
      <c r="F83" s="896"/>
      <c r="G83" s="896">
        <v>70400</v>
      </c>
      <c r="H83" s="896"/>
      <c r="I83" s="2347"/>
      <c r="J83" s="2348"/>
      <c r="K83" s="902">
        <f>K84</f>
        <v>117243.5</v>
      </c>
      <c r="L83" s="902">
        <f>L84+L85+L86</f>
        <v>0</v>
      </c>
      <c r="M83" s="902">
        <f t="shared" ref="M83:P83" si="33">M84+M85+M86</f>
        <v>0</v>
      </c>
      <c r="N83" s="902">
        <f t="shared" si="33"/>
        <v>0</v>
      </c>
      <c r="O83" s="902">
        <f t="shared" si="33"/>
        <v>0</v>
      </c>
      <c r="P83" s="902">
        <f t="shared" si="33"/>
        <v>0</v>
      </c>
    </row>
    <row r="84" spans="1:16" ht="64.900000000000006" customHeight="1" x14ac:dyDescent="0.25">
      <c r="A84" s="2349" t="s">
        <v>208</v>
      </c>
      <c r="B84" s="2350"/>
      <c r="C84" s="886"/>
      <c r="D84" s="886"/>
      <c r="E84" s="886"/>
      <c r="F84" s="886"/>
      <c r="G84" s="886"/>
      <c r="H84" s="886">
        <v>192320</v>
      </c>
      <c r="I84" s="2347"/>
      <c r="J84" s="2348"/>
      <c r="K84" s="900">
        <v>117243.5</v>
      </c>
      <c r="L84" s="900"/>
      <c r="M84" s="900"/>
      <c r="N84" s="900"/>
      <c r="O84" s="900"/>
      <c r="P84" s="900"/>
    </row>
    <row r="85" spans="1:16" ht="25.9" customHeight="1" x14ac:dyDescent="0.25">
      <c r="A85" s="2318" t="s">
        <v>198</v>
      </c>
      <c r="B85" s="2319"/>
      <c r="C85" s="886"/>
      <c r="D85" s="886"/>
      <c r="E85" s="886"/>
      <c r="F85" s="886"/>
      <c r="G85" s="886"/>
      <c r="H85" s="886">
        <v>910000</v>
      </c>
      <c r="I85" s="2347"/>
      <c r="J85" s="2348"/>
      <c r="K85" s="900"/>
      <c r="L85" s="900">
        <v>205.1</v>
      </c>
      <c r="M85" s="900"/>
      <c r="N85" s="900"/>
      <c r="O85" s="900"/>
      <c r="P85" s="900"/>
    </row>
    <row r="86" spans="1:16" ht="25.9" customHeight="1" x14ac:dyDescent="0.25">
      <c r="A86" s="2318" t="s">
        <v>199</v>
      </c>
      <c r="B86" s="2319"/>
      <c r="C86" s="886"/>
      <c r="D86" s="886"/>
      <c r="E86" s="886"/>
      <c r="F86" s="886"/>
      <c r="G86" s="886"/>
      <c r="H86" s="886">
        <v>930000</v>
      </c>
      <c r="I86" s="2347"/>
      <c r="J86" s="2348"/>
      <c r="K86" s="900"/>
      <c r="L86" s="900">
        <v>-205.1</v>
      </c>
      <c r="M86" s="900"/>
      <c r="N86" s="900"/>
      <c r="O86" s="900"/>
      <c r="P86" s="900"/>
    </row>
    <row r="87" spans="1:16" x14ac:dyDescent="0.25">
      <c r="A87" s="2331"/>
      <c r="B87" s="2360"/>
    </row>
    <row r="88" spans="1:16" x14ac:dyDescent="0.25">
      <c r="A88" s="2361" t="s">
        <v>15</v>
      </c>
      <c r="B88" s="2361"/>
      <c r="C88" s="2361"/>
      <c r="D88" s="2361"/>
      <c r="E88" s="2361"/>
      <c r="F88" s="2361"/>
      <c r="G88" s="2361"/>
      <c r="H88" s="2361"/>
      <c r="I88" s="2361"/>
      <c r="J88" s="2361"/>
      <c r="K88" s="2361"/>
      <c r="L88" s="2361"/>
      <c r="M88" s="2361"/>
      <c r="N88" s="2361"/>
      <c r="O88" s="2361"/>
      <c r="P88" s="2362"/>
    </row>
    <row r="89" spans="1:16" x14ac:dyDescent="0.25">
      <c r="A89" s="2295"/>
      <c r="B89" s="2297"/>
      <c r="C89" s="2295"/>
      <c r="D89" s="2296"/>
      <c r="E89" s="2296"/>
      <c r="F89" s="2296"/>
      <c r="G89" s="2296"/>
      <c r="H89" s="2296"/>
      <c r="I89" s="2296"/>
      <c r="J89" s="2296"/>
      <c r="K89" s="2296"/>
      <c r="L89" s="2296"/>
      <c r="M89" s="2296"/>
      <c r="N89" s="2297"/>
      <c r="O89" s="2305" t="s">
        <v>0</v>
      </c>
      <c r="P89" s="2305"/>
    </row>
    <row r="90" spans="1:16" s="185" customFormat="1" ht="19.5" customHeight="1" x14ac:dyDescent="0.25">
      <c r="A90" s="2355" t="s">
        <v>16</v>
      </c>
      <c r="B90" s="2355"/>
      <c r="C90" s="2356" t="s">
        <v>884</v>
      </c>
      <c r="D90" s="2357"/>
      <c r="E90" s="2357"/>
      <c r="F90" s="2357"/>
      <c r="G90" s="2357"/>
      <c r="H90" s="2357"/>
      <c r="I90" s="2357"/>
      <c r="J90" s="2357"/>
      <c r="K90" s="2357"/>
      <c r="L90" s="2357"/>
      <c r="M90" s="2357"/>
      <c r="N90" s="2358"/>
      <c r="O90" s="2359" t="s">
        <v>209</v>
      </c>
      <c r="P90" s="2359"/>
    </row>
    <row r="91" spans="1:16" s="185" customFormat="1" ht="18.75" customHeight="1" x14ac:dyDescent="0.25">
      <c r="A91" s="2355" t="s">
        <v>17</v>
      </c>
      <c r="B91" s="2355"/>
      <c r="C91" s="2356" t="s">
        <v>192</v>
      </c>
      <c r="D91" s="2357"/>
      <c r="E91" s="2357"/>
      <c r="F91" s="2357"/>
      <c r="G91" s="2357"/>
      <c r="H91" s="2357"/>
      <c r="I91" s="2357"/>
      <c r="J91" s="2357"/>
      <c r="K91" s="2357"/>
      <c r="L91" s="2357"/>
      <c r="M91" s="2357"/>
      <c r="N91" s="2358"/>
      <c r="O91" s="2137">
        <v>75</v>
      </c>
      <c r="P91" s="2137"/>
    </row>
    <row r="92" spans="1:16" s="185" customFormat="1" ht="24.75" customHeight="1" x14ac:dyDescent="0.25">
      <c r="A92" s="2355" t="s">
        <v>18</v>
      </c>
      <c r="B92" s="2355"/>
      <c r="C92" s="2373" t="s">
        <v>210</v>
      </c>
      <c r="D92" s="2373"/>
      <c r="E92" s="2373"/>
      <c r="F92" s="2373"/>
      <c r="G92" s="2373"/>
      <c r="H92" s="2373"/>
      <c r="I92" s="2373"/>
      <c r="J92" s="2373"/>
      <c r="K92" s="2373"/>
      <c r="L92" s="2373"/>
      <c r="M92" s="2373"/>
      <c r="N92" s="2373"/>
      <c r="O92" s="2359" t="s">
        <v>139</v>
      </c>
      <c r="P92" s="2359"/>
    </row>
    <row r="93" spans="1:16" s="185" customFormat="1" ht="19.5" customHeight="1" thickBot="1" x14ac:dyDescent="0.3">
      <c r="A93" s="2437"/>
      <c r="B93" s="2437"/>
      <c r="C93" s="2437"/>
      <c r="D93" s="2437"/>
      <c r="E93" s="2437"/>
      <c r="F93" s="2437"/>
      <c r="G93" s="2437"/>
      <c r="H93" s="2437"/>
      <c r="I93" s="2437"/>
      <c r="J93" s="2437"/>
      <c r="K93" s="2437"/>
      <c r="L93" s="2437"/>
      <c r="M93" s="2437"/>
      <c r="N93" s="2437"/>
      <c r="O93" s="2437"/>
      <c r="P93" s="2437"/>
    </row>
    <row r="94" spans="1:16" s="185" customFormat="1" ht="30.75" customHeight="1" x14ac:dyDescent="0.25">
      <c r="A94" s="2363" t="s">
        <v>874</v>
      </c>
      <c r="B94" s="2364"/>
      <c r="C94" s="2364"/>
      <c r="D94" s="2364"/>
      <c r="E94" s="2364"/>
      <c r="F94" s="2364"/>
      <c r="G94" s="2364"/>
      <c r="H94" s="2364"/>
      <c r="I94" s="2364"/>
      <c r="J94" s="2364"/>
      <c r="K94" s="2364"/>
      <c r="L94" s="2364"/>
      <c r="M94" s="2364"/>
      <c r="N94" s="2364"/>
      <c r="O94" s="2364"/>
      <c r="P94" s="2365"/>
    </row>
    <row r="95" spans="1:16" s="185" customFormat="1" ht="42.75" customHeight="1" x14ac:dyDescent="0.25">
      <c r="A95" s="2366" t="s">
        <v>20</v>
      </c>
      <c r="B95" s="2367"/>
      <c r="C95" s="2367"/>
      <c r="D95" s="2368" t="s">
        <v>306</v>
      </c>
      <c r="E95" s="2368"/>
      <c r="F95" s="2368"/>
      <c r="G95" s="2368"/>
      <c r="H95" s="2368"/>
      <c r="I95" s="2368"/>
      <c r="J95" s="2368"/>
      <c r="K95" s="2368"/>
      <c r="L95" s="2368"/>
      <c r="M95" s="2368"/>
      <c r="N95" s="2368"/>
      <c r="O95" s="2368"/>
      <c r="P95" s="2369"/>
    </row>
    <row r="96" spans="1:16" s="185" customFormat="1" ht="69.75" customHeight="1" x14ac:dyDescent="0.25">
      <c r="A96" s="2370" t="s">
        <v>298</v>
      </c>
      <c r="B96" s="2371"/>
      <c r="C96" s="2371"/>
      <c r="D96" s="2368" t="s">
        <v>307</v>
      </c>
      <c r="E96" s="2368"/>
      <c r="F96" s="2368"/>
      <c r="G96" s="2368"/>
      <c r="H96" s="2368"/>
      <c r="I96" s="2368"/>
      <c r="J96" s="2368"/>
      <c r="K96" s="2368"/>
      <c r="L96" s="2368"/>
      <c r="M96" s="2368"/>
      <c r="N96" s="2368"/>
      <c r="O96" s="2368"/>
      <c r="P96" s="2369"/>
    </row>
    <row r="97" spans="1:17" s="185" customFormat="1" ht="81.75" customHeight="1" x14ac:dyDescent="0.25">
      <c r="A97" s="2372" t="s">
        <v>21</v>
      </c>
      <c r="B97" s="2355"/>
      <c r="C97" s="2355"/>
      <c r="D97" s="2368" t="s">
        <v>875</v>
      </c>
      <c r="E97" s="2368"/>
      <c r="F97" s="2368"/>
      <c r="G97" s="2368"/>
      <c r="H97" s="2368"/>
      <c r="I97" s="2368"/>
      <c r="J97" s="2368"/>
      <c r="K97" s="2368"/>
      <c r="L97" s="2368"/>
      <c r="M97" s="2368"/>
      <c r="N97" s="2368"/>
      <c r="O97" s="2368"/>
      <c r="P97" s="2369"/>
    </row>
    <row r="98" spans="1:17" x14ac:dyDescent="0.25">
      <c r="A98" s="2374" t="s">
        <v>19</v>
      </c>
      <c r="B98" s="2292"/>
      <c r="C98" s="2292"/>
      <c r="D98" s="2292"/>
      <c r="E98" s="2292"/>
      <c r="F98" s="2292"/>
      <c r="G98" s="2292"/>
      <c r="H98" s="2292"/>
      <c r="I98" s="2292"/>
      <c r="J98" s="2292"/>
      <c r="K98" s="2292"/>
      <c r="L98" s="2292"/>
      <c r="M98" s="2292"/>
      <c r="N98" s="2292"/>
      <c r="O98" s="2292"/>
      <c r="P98" s="2375"/>
    </row>
    <row r="99" spans="1:17" s="185" customFormat="1" ht="20.45" customHeight="1" x14ac:dyDescent="0.25">
      <c r="A99" s="2372" t="s">
        <v>22</v>
      </c>
      <c r="B99" s="1967" t="s">
        <v>0</v>
      </c>
      <c r="C99" s="1967" t="s">
        <v>1</v>
      </c>
      <c r="D99" s="1967"/>
      <c r="E99" s="1967"/>
      <c r="F99" s="1967"/>
      <c r="G99" s="1967"/>
      <c r="H99" s="1967"/>
      <c r="I99" s="1967"/>
      <c r="J99" s="2376" t="s">
        <v>26</v>
      </c>
      <c r="K99" s="564">
        <v>2023</v>
      </c>
      <c r="L99" s="564">
        <v>2024</v>
      </c>
      <c r="M99" s="564">
        <v>2025</v>
      </c>
      <c r="N99" s="564">
        <v>2026</v>
      </c>
      <c r="O99" s="564">
        <v>2027</v>
      </c>
      <c r="P99" s="905">
        <v>2028</v>
      </c>
    </row>
    <row r="100" spans="1:17" s="185" customFormat="1" ht="53.25" customHeight="1" x14ac:dyDescent="0.25">
      <c r="A100" s="2372"/>
      <c r="B100" s="1967"/>
      <c r="C100" s="1967"/>
      <c r="D100" s="1967"/>
      <c r="E100" s="1967"/>
      <c r="F100" s="1967"/>
      <c r="G100" s="1967"/>
      <c r="H100" s="1967"/>
      <c r="I100" s="1967"/>
      <c r="J100" s="2376"/>
      <c r="K100" s="906" t="s">
        <v>11</v>
      </c>
      <c r="L100" s="906" t="s">
        <v>11</v>
      </c>
      <c r="M100" s="906" t="s">
        <v>12</v>
      </c>
      <c r="N100" s="906" t="s">
        <v>13</v>
      </c>
      <c r="O100" s="906" t="s">
        <v>14</v>
      </c>
      <c r="P100" s="907" t="s">
        <v>14</v>
      </c>
    </row>
    <row r="101" spans="1:17" s="185" customFormat="1" ht="33" customHeight="1" x14ac:dyDescent="0.25">
      <c r="A101" s="2384" t="s">
        <v>23</v>
      </c>
      <c r="B101" s="217" t="s">
        <v>102</v>
      </c>
      <c r="C101" s="2381" t="s">
        <v>374</v>
      </c>
      <c r="D101" s="2382"/>
      <c r="E101" s="2382"/>
      <c r="F101" s="2382"/>
      <c r="G101" s="2382"/>
      <c r="H101" s="2382"/>
      <c r="I101" s="2383"/>
      <c r="J101" s="908" t="s">
        <v>74</v>
      </c>
      <c r="K101" s="217">
        <v>0</v>
      </c>
      <c r="L101" s="908">
        <v>0</v>
      </c>
      <c r="M101" s="217">
        <v>0</v>
      </c>
      <c r="N101" s="909">
        <v>25</v>
      </c>
      <c r="O101" s="909">
        <v>25</v>
      </c>
      <c r="P101" s="910">
        <v>30</v>
      </c>
    </row>
    <row r="102" spans="1:17" s="185" customFormat="1" ht="15.75" customHeight="1" x14ac:dyDescent="0.25">
      <c r="A102" s="2385"/>
      <c r="B102" s="217" t="s">
        <v>122</v>
      </c>
      <c r="C102" s="2378" t="s">
        <v>785</v>
      </c>
      <c r="D102" s="2379"/>
      <c r="E102" s="2379"/>
      <c r="F102" s="2379"/>
      <c r="G102" s="2379"/>
      <c r="H102" s="2379"/>
      <c r="I102" s="2380"/>
      <c r="J102" s="908" t="s">
        <v>74</v>
      </c>
      <c r="K102" s="217">
        <v>0</v>
      </c>
      <c r="L102" s="908">
        <v>0</v>
      </c>
      <c r="M102" s="217">
        <v>0</v>
      </c>
      <c r="N102" s="909">
        <v>50</v>
      </c>
      <c r="O102" s="909">
        <v>50</v>
      </c>
      <c r="P102" s="910">
        <v>50</v>
      </c>
    </row>
    <row r="103" spans="1:17" s="185" customFormat="1" ht="33" customHeight="1" x14ac:dyDescent="0.25">
      <c r="A103" s="2385"/>
      <c r="B103" s="217" t="s">
        <v>75</v>
      </c>
      <c r="C103" s="2381" t="s">
        <v>375</v>
      </c>
      <c r="D103" s="2382"/>
      <c r="E103" s="2382"/>
      <c r="F103" s="2382"/>
      <c r="G103" s="2382"/>
      <c r="H103" s="2382"/>
      <c r="I103" s="2383"/>
      <c r="J103" s="908" t="s">
        <v>74</v>
      </c>
      <c r="K103" s="217">
        <v>0</v>
      </c>
      <c r="L103" s="908">
        <v>0</v>
      </c>
      <c r="M103" s="217">
        <v>0</v>
      </c>
      <c r="N103" s="909">
        <v>20</v>
      </c>
      <c r="O103" s="909">
        <v>20</v>
      </c>
      <c r="P103" s="910">
        <v>30</v>
      </c>
    </row>
    <row r="104" spans="1:17" s="185" customFormat="1" ht="17.25" customHeight="1" x14ac:dyDescent="0.25">
      <c r="A104" s="2385"/>
      <c r="B104" s="217" t="s">
        <v>76</v>
      </c>
      <c r="C104" s="2378" t="s">
        <v>785</v>
      </c>
      <c r="D104" s="2379"/>
      <c r="E104" s="2379"/>
      <c r="F104" s="2379"/>
      <c r="G104" s="2379"/>
      <c r="H104" s="2379"/>
      <c r="I104" s="2380"/>
      <c r="J104" s="908" t="s">
        <v>74</v>
      </c>
      <c r="K104" s="217">
        <v>0</v>
      </c>
      <c r="L104" s="908">
        <v>0</v>
      </c>
      <c r="M104" s="217">
        <v>0</v>
      </c>
      <c r="N104" s="909">
        <v>50</v>
      </c>
      <c r="O104" s="909">
        <v>50</v>
      </c>
      <c r="P104" s="910">
        <v>50</v>
      </c>
    </row>
    <row r="105" spans="1:17" s="185" customFormat="1" ht="24.6" customHeight="1" x14ac:dyDescent="0.25">
      <c r="A105" s="2385"/>
      <c r="B105" s="217" t="s">
        <v>78</v>
      </c>
      <c r="C105" s="2381" t="s">
        <v>376</v>
      </c>
      <c r="D105" s="2382"/>
      <c r="E105" s="2382"/>
      <c r="F105" s="2382"/>
      <c r="G105" s="2382"/>
      <c r="H105" s="2382"/>
      <c r="I105" s="2383"/>
      <c r="J105" s="101" t="s">
        <v>79</v>
      </c>
      <c r="K105" s="217">
        <v>0</v>
      </c>
      <c r="L105" s="908">
        <v>0</v>
      </c>
      <c r="M105" s="217">
        <v>0</v>
      </c>
      <c r="N105" s="909">
        <v>30</v>
      </c>
      <c r="O105" s="909">
        <v>45</v>
      </c>
      <c r="P105" s="910">
        <v>50</v>
      </c>
    </row>
    <row r="106" spans="1:17" s="185" customFormat="1" ht="18.75" customHeight="1" x14ac:dyDescent="0.25">
      <c r="A106" s="2386"/>
      <c r="B106" s="217" t="s">
        <v>786</v>
      </c>
      <c r="C106" s="2377" t="s">
        <v>308</v>
      </c>
      <c r="D106" s="2377"/>
      <c r="E106" s="2377"/>
      <c r="F106" s="2377"/>
      <c r="G106" s="2377"/>
      <c r="H106" s="2377"/>
      <c r="I106" s="2377"/>
      <c r="J106" s="101" t="s">
        <v>79</v>
      </c>
      <c r="K106" s="217">
        <v>0</v>
      </c>
      <c r="L106" s="908">
        <v>19387</v>
      </c>
      <c r="M106" s="217">
        <v>10000</v>
      </c>
      <c r="N106" s="216">
        <v>15000</v>
      </c>
      <c r="O106" s="216">
        <v>10350</v>
      </c>
      <c r="P106" s="709">
        <v>15000</v>
      </c>
    </row>
    <row r="107" spans="1:17" s="185" customFormat="1" ht="28.5" customHeight="1" x14ac:dyDescent="0.25">
      <c r="A107" s="2387" t="s">
        <v>24</v>
      </c>
      <c r="B107" s="217" t="s">
        <v>123</v>
      </c>
      <c r="C107" s="2288" t="s">
        <v>211</v>
      </c>
      <c r="D107" s="2288"/>
      <c r="E107" s="2288"/>
      <c r="F107" s="2288"/>
      <c r="G107" s="2288"/>
      <c r="H107" s="2288"/>
      <c r="I107" s="2288"/>
      <c r="J107" s="101" t="s">
        <v>79</v>
      </c>
      <c r="K107" s="217">
        <v>67</v>
      </c>
      <c r="L107" s="217">
        <v>53</v>
      </c>
      <c r="M107" s="217">
        <v>120</v>
      </c>
      <c r="N107" s="217">
        <v>150</v>
      </c>
      <c r="O107" s="217">
        <v>80</v>
      </c>
      <c r="P107" s="911">
        <v>120</v>
      </c>
    </row>
    <row r="108" spans="1:17" s="185" customFormat="1" ht="23.25" customHeight="1" x14ac:dyDescent="0.25">
      <c r="A108" s="2388"/>
      <c r="B108" s="217" t="s">
        <v>80</v>
      </c>
      <c r="C108" s="2288" t="s">
        <v>212</v>
      </c>
      <c r="D108" s="2288"/>
      <c r="E108" s="2288"/>
      <c r="F108" s="2288"/>
      <c r="G108" s="2288"/>
      <c r="H108" s="2288"/>
      <c r="I108" s="2288"/>
      <c r="J108" s="101" t="s">
        <v>79</v>
      </c>
      <c r="K108" s="217">
        <v>15</v>
      </c>
      <c r="L108" s="217">
        <v>41</v>
      </c>
      <c r="M108" s="217">
        <v>33</v>
      </c>
      <c r="N108" s="217">
        <v>45</v>
      </c>
      <c r="O108" s="217">
        <v>23</v>
      </c>
      <c r="P108" s="911">
        <v>35</v>
      </c>
    </row>
    <row r="109" spans="1:17" s="185" customFormat="1" ht="30" customHeight="1" x14ac:dyDescent="0.25">
      <c r="A109" s="2388"/>
      <c r="B109" s="217" t="s">
        <v>103</v>
      </c>
      <c r="C109" s="2377" t="s">
        <v>213</v>
      </c>
      <c r="D109" s="2377"/>
      <c r="E109" s="2377"/>
      <c r="F109" s="2377"/>
      <c r="G109" s="2377"/>
      <c r="H109" s="2377"/>
      <c r="I109" s="2377"/>
      <c r="J109" s="101" t="s">
        <v>79</v>
      </c>
      <c r="K109" s="217">
        <v>190457</v>
      </c>
      <c r="L109" s="908">
        <v>154786</v>
      </c>
      <c r="M109" s="217">
        <v>200000</v>
      </c>
      <c r="N109" s="217">
        <v>200000</v>
      </c>
      <c r="O109" s="217">
        <v>130000</v>
      </c>
      <c r="P109" s="911">
        <v>200000</v>
      </c>
    </row>
    <row r="110" spans="1:17" s="185" customFormat="1" ht="18.75" customHeight="1" x14ac:dyDescent="0.25">
      <c r="A110" s="2388"/>
      <c r="B110" s="217" t="s">
        <v>81</v>
      </c>
      <c r="C110" s="2378" t="s">
        <v>785</v>
      </c>
      <c r="D110" s="2379"/>
      <c r="E110" s="2379"/>
      <c r="F110" s="2379"/>
      <c r="G110" s="2379"/>
      <c r="H110" s="2379"/>
      <c r="I110" s="2380"/>
      <c r="J110" s="101" t="s">
        <v>79</v>
      </c>
      <c r="K110" s="217">
        <v>0</v>
      </c>
      <c r="L110" s="908">
        <v>0</v>
      </c>
      <c r="M110" s="217">
        <v>0</v>
      </c>
      <c r="N110" s="909">
        <v>100000</v>
      </c>
      <c r="O110" s="909">
        <v>65000</v>
      </c>
      <c r="P110" s="910">
        <v>100000</v>
      </c>
    </row>
    <row r="111" spans="1:17" s="185" customFormat="1" ht="22.5" customHeight="1" x14ac:dyDescent="0.25">
      <c r="A111" s="2388"/>
      <c r="B111" s="217" t="s">
        <v>104</v>
      </c>
      <c r="C111" s="2391" t="s">
        <v>214</v>
      </c>
      <c r="D111" s="2391"/>
      <c r="E111" s="2391"/>
      <c r="F111" s="2391"/>
      <c r="G111" s="2391"/>
      <c r="H111" s="2391"/>
      <c r="I111" s="2391"/>
      <c r="J111" s="101" t="s">
        <v>137</v>
      </c>
      <c r="K111" s="217">
        <v>311.2</v>
      </c>
      <c r="L111" s="708">
        <v>341</v>
      </c>
      <c r="M111" s="912">
        <v>726</v>
      </c>
      <c r="N111" s="912">
        <v>726</v>
      </c>
      <c r="O111" s="912">
        <v>472</v>
      </c>
      <c r="P111" s="913">
        <v>700</v>
      </c>
      <c r="Q111" s="914"/>
    </row>
    <row r="112" spans="1:17" s="185" customFormat="1" ht="17.25" customHeight="1" x14ac:dyDescent="0.25">
      <c r="A112" s="2388"/>
      <c r="B112" s="217" t="s">
        <v>82</v>
      </c>
      <c r="C112" s="2265" t="s">
        <v>215</v>
      </c>
      <c r="D112" s="2265"/>
      <c r="E112" s="2265"/>
      <c r="F112" s="2265"/>
      <c r="G112" s="2265"/>
      <c r="H112" s="2265"/>
      <c r="I112" s="2265"/>
      <c r="J112" s="101" t="s">
        <v>137</v>
      </c>
      <c r="K112" s="217">
        <v>30.33</v>
      </c>
      <c r="L112" s="708">
        <v>143.57</v>
      </c>
      <c r="M112" s="912">
        <v>150</v>
      </c>
      <c r="N112" s="912">
        <v>150</v>
      </c>
      <c r="O112" s="912">
        <v>70</v>
      </c>
      <c r="P112" s="913">
        <v>150</v>
      </c>
      <c r="Q112" s="915"/>
    </row>
    <row r="113" spans="1:16" s="185" customFormat="1" ht="15.75" customHeight="1" x14ac:dyDescent="0.25">
      <c r="A113" s="2388"/>
      <c r="B113" s="217" t="s">
        <v>83</v>
      </c>
      <c r="C113" s="2265" t="s">
        <v>216</v>
      </c>
      <c r="D113" s="2265"/>
      <c r="E113" s="2265"/>
      <c r="F113" s="2265"/>
      <c r="G113" s="2265"/>
      <c r="H113" s="2265"/>
      <c r="I113" s="2265"/>
      <c r="J113" s="101" t="s">
        <v>79</v>
      </c>
      <c r="K113" s="217">
        <v>8</v>
      </c>
      <c r="L113" s="916">
        <v>12</v>
      </c>
      <c r="M113" s="912">
        <v>40</v>
      </c>
      <c r="N113" s="912">
        <v>40</v>
      </c>
      <c r="O113" s="912">
        <v>20</v>
      </c>
      <c r="P113" s="913">
        <v>40</v>
      </c>
    </row>
    <row r="114" spans="1:16" s="185" customFormat="1" ht="16.5" customHeight="1" x14ac:dyDescent="0.25">
      <c r="A114" s="2388"/>
      <c r="B114" s="217" t="s">
        <v>84</v>
      </c>
      <c r="C114" s="2265" t="s">
        <v>217</v>
      </c>
      <c r="D114" s="2265"/>
      <c r="E114" s="2265"/>
      <c r="F114" s="2265"/>
      <c r="G114" s="2265"/>
      <c r="H114" s="2265"/>
      <c r="I114" s="2265"/>
      <c r="J114" s="101" t="s">
        <v>79</v>
      </c>
      <c r="K114" s="217">
        <v>3</v>
      </c>
      <c r="L114" s="916">
        <v>20</v>
      </c>
      <c r="M114" s="912">
        <v>30</v>
      </c>
      <c r="N114" s="912">
        <v>30</v>
      </c>
      <c r="O114" s="912">
        <v>15</v>
      </c>
      <c r="P114" s="913">
        <v>30</v>
      </c>
    </row>
    <row r="115" spans="1:16" s="185" customFormat="1" ht="16.5" customHeight="1" x14ac:dyDescent="0.25">
      <c r="A115" s="2388"/>
      <c r="B115" s="217" t="s">
        <v>85</v>
      </c>
      <c r="C115" s="2265" t="s">
        <v>309</v>
      </c>
      <c r="D115" s="2265"/>
      <c r="E115" s="2265"/>
      <c r="F115" s="2265"/>
      <c r="G115" s="2265"/>
      <c r="H115" s="2265"/>
      <c r="I115" s="2265"/>
      <c r="J115" s="101" t="s">
        <v>79</v>
      </c>
      <c r="K115" s="217">
        <v>0</v>
      </c>
      <c r="L115" s="916">
        <v>0</v>
      </c>
      <c r="M115" s="912">
        <v>10</v>
      </c>
      <c r="N115" s="912">
        <v>10</v>
      </c>
      <c r="O115" s="912">
        <v>10</v>
      </c>
      <c r="P115" s="913">
        <v>5</v>
      </c>
    </row>
    <row r="116" spans="1:16" s="185" customFormat="1" ht="16.5" customHeight="1" x14ac:dyDescent="0.25">
      <c r="A116" s="2389"/>
      <c r="B116" s="217" t="s">
        <v>787</v>
      </c>
      <c r="C116" s="2265" t="s">
        <v>310</v>
      </c>
      <c r="D116" s="2265"/>
      <c r="E116" s="2265"/>
      <c r="F116" s="2265"/>
      <c r="G116" s="2265"/>
      <c r="H116" s="2265"/>
      <c r="I116" s="2265"/>
      <c r="J116" s="101" t="s">
        <v>79</v>
      </c>
      <c r="K116" s="217">
        <v>0</v>
      </c>
      <c r="L116" s="916">
        <v>0</v>
      </c>
      <c r="M116" s="912">
        <v>10</v>
      </c>
      <c r="N116" s="912">
        <v>10</v>
      </c>
      <c r="O116" s="912">
        <v>10</v>
      </c>
      <c r="P116" s="913">
        <v>5</v>
      </c>
    </row>
    <row r="117" spans="1:16" s="185" customFormat="1" ht="31.5" customHeight="1" x14ac:dyDescent="0.25">
      <c r="A117" s="2283" t="s">
        <v>25</v>
      </c>
      <c r="B117" s="217" t="s">
        <v>86</v>
      </c>
      <c r="C117" s="2265" t="s">
        <v>159</v>
      </c>
      <c r="D117" s="2265"/>
      <c r="E117" s="2265"/>
      <c r="F117" s="2265"/>
      <c r="G117" s="2265"/>
      <c r="H117" s="2265"/>
      <c r="I117" s="2265"/>
      <c r="J117" s="101" t="s">
        <v>138</v>
      </c>
      <c r="K117" s="217">
        <v>6364</v>
      </c>
      <c r="L117" s="218">
        <v>8045.7</v>
      </c>
      <c r="M117" s="218">
        <v>9517.6</v>
      </c>
      <c r="N117" s="218">
        <v>9517.6</v>
      </c>
      <c r="O117" s="218">
        <v>9517.6</v>
      </c>
      <c r="P117" s="219">
        <v>9517.6</v>
      </c>
    </row>
    <row r="118" spans="1:16" s="185" customFormat="1" ht="31.5" customHeight="1" x14ac:dyDescent="0.25">
      <c r="A118" s="2283"/>
      <c r="B118" s="217" t="s">
        <v>87</v>
      </c>
      <c r="C118" s="2265" t="s">
        <v>311</v>
      </c>
      <c r="D118" s="2265"/>
      <c r="E118" s="2265"/>
      <c r="F118" s="2265"/>
      <c r="G118" s="2265"/>
      <c r="H118" s="2265"/>
      <c r="I118" s="2265"/>
      <c r="J118" s="101" t="s">
        <v>74</v>
      </c>
      <c r="K118" s="217">
        <v>99.85</v>
      </c>
      <c r="L118" s="708">
        <v>99.13</v>
      </c>
      <c r="M118" s="708">
        <v>97</v>
      </c>
      <c r="N118" s="708">
        <v>97</v>
      </c>
      <c r="O118" s="708">
        <v>97</v>
      </c>
      <c r="P118" s="710">
        <v>97</v>
      </c>
    </row>
    <row r="119" spans="1:16" s="185" customFormat="1" ht="31.5" customHeight="1" x14ac:dyDescent="0.25">
      <c r="A119" s="2283"/>
      <c r="B119" s="217" t="s">
        <v>105</v>
      </c>
      <c r="C119" s="2265" t="s">
        <v>377</v>
      </c>
      <c r="D119" s="2265"/>
      <c r="E119" s="2265"/>
      <c r="F119" s="2265"/>
      <c r="G119" s="2265"/>
      <c r="H119" s="2265"/>
      <c r="I119" s="2265"/>
      <c r="J119" s="101" t="s">
        <v>378</v>
      </c>
      <c r="K119" s="217">
        <v>0</v>
      </c>
      <c r="L119" s="708">
        <v>0</v>
      </c>
      <c r="M119" s="708">
        <v>0</v>
      </c>
      <c r="N119" s="708">
        <v>685</v>
      </c>
      <c r="O119" s="708">
        <v>685</v>
      </c>
      <c r="P119" s="710">
        <v>685</v>
      </c>
    </row>
    <row r="120" spans="1:16" s="185" customFormat="1" ht="43.5" customHeight="1" thickBot="1" x14ac:dyDescent="0.3">
      <c r="A120" s="2284"/>
      <c r="B120" s="220" t="s">
        <v>379</v>
      </c>
      <c r="C120" s="2285" t="s">
        <v>380</v>
      </c>
      <c r="D120" s="2285"/>
      <c r="E120" s="2285"/>
      <c r="F120" s="2285"/>
      <c r="G120" s="2285"/>
      <c r="H120" s="2285"/>
      <c r="I120" s="2285"/>
      <c r="J120" s="917" t="s">
        <v>381</v>
      </c>
      <c r="K120" s="220">
        <v>0</v>
      </c>
      <c r="L120" s="221">
        <v>0</v>
      </c>
      <c r="M120" s="221">
        <v>0</v>
      </c>
      <c r="N120" s="221">
        <v>20</v>
      </c>
      <c r="O120" s="221">
        <v>20</v>
      </c>
      <c r="P120" s="222">
        <v>20</v>
      </c>
    </row>
    <row r="122" spans="1:16" ht="16.5" customHeight="1" x14ac:dyDescent="0.25">
      <c r="A122" s="2345" t="s">
        <v>876</v>
      </c>
      <c r="B122" s="2390"/>
      <c r="C122" s="2390"/>
      <c r="D122" s="2390"/>
      <c r="E122" s="2390"/>
      <c r="F122" s="2390"/>
      <c r="G122" s="2390"/>
      <c r="H122" s="2390"/>
      <c r="I122" s="2390"/>
      <c r="J122" s="2390"/>
      <c r="K122" s="2390"/>
      <c r="L122" s="2390"/>
      <c r="M122" s="2390"/>
      <c r="N122" s="2390"/>
      <c r="O122" s="2390"/>
      <c r="P122" s="2346"/>
    </row>
    <row r="123" spans="1:16" ht="31.5" customHeight="1" x14ac:dyDescent="0.25">
      <c r="A123" s="2298" t="s">
        <v>1</v>
      </c>
      <c r="B123" s="2299"/>
      <c r="C123" s="2299"/>
      <c r="D123" s="2300"/>
      <c r="E123" s="2290" t="s">
        <v>0</v>
      </c>
      <c r="F123" s="2291"/>
      <c r="G123" s="2290">
        <v>2023</v>
      </c>
      <c r="H123" s="2291"/>
      <c r="I123" s="101">
        <v>2024</v>
      </c>
      <c r="J123" s="101">
        <v>2025</v>
      </c>
      <c r="K123" s="2290">
        <v>2026</v>
      </c>
      <c r="L123" s="2291"/>
      <c r="M123" s="2290">
        <v>2027</v>
      </c>
      <c r="N123" s="2291"/>
      <c r="O123" s="2290">
        <v>2028</v>
      </c>
      <c r="P123" s="2291"/>
    </row>
    <row r="124" spans="1:16" ht="36" customHeight="1" x14ac:dyDescent="0.25">
      <c r="A124" s="2301"/>
      <c r="B124" s="2302"/>
      <c r="C124" s="2302"/>
      <c r="D124" s="2303"/>
      <c r="E124" s="101" t="s">
        <v>36</v>
      </c>
      <c r="F124" s="883" t="s">
        <v>37</v>
      </c>
      <c r="G124" s="2290" t="s">
        <v>11</v>
      </c>
      <c r="H124" s="2291"/>
      <c r="I124" s="101" t="s">
        <v>11</v>
      </c>
      <c r="J124" s="101" t="s">
        <v>12</v>
      </c>
      <c r="K124" s="2290" t="s">
        <v>13</v>
      </c>
      <c r="L124" s="2291"/>
      <c r="M124" s="2290" t="s">
        <v>14</v>
      </c>
      <c r="N124" s="2291"/>
      <c r="O124" s="2290" t="s">
        <v>14</v>
      </c>
      <c r="P124" s="2291"/>
    </row>
    <row r="125" spans="1:16" x14ac:dyDescent="0.25">
      <c r="A125" s="2280" t="s">
        <v>124</v>
      </c>
      <c r="B125" s="2281"/>
      <c r="C125" s="2281"/>
      <c r="D125" s="2282"/>
      <c r="E125" s="101"/>
      <c r="F125" s="883"/>
      <c r="G125" s="2293">
        <f>G126+G129+G131+G135+G137+G168+G173</f>
        <v>864852.29999999981</v>
      </c>
      <c r="H125" s="2294"/>
      <c r="I125" s="884">
        <f>I126+I129+I131+I135+I137+I168+I173</f>
        <v>401364.8</v>
      </c>
      <c r="J125" s="884">
        <f>J126+J129+J131+J135+J137+J168+J173</f>
        <v>600350</v>
      </c>
      <c r="K125" s="2293">
        <f>K126+K131+K135+K168+K137</f>
        <v>888560.2</v>
      </c>
      <c r="L125" s="2294"/>
      <c r="M125" s="2293">
        <f t="shared" ref="M125" si="34">M126+M131+M135+M168+M137</f>
        <v>819666.60000000009</v>
      </c>
      <c r="N125" s="2294"/>
      <c r="O125" s="2293">
        <f t="shared" ref="O125" si="35">O126+O131+O135+O168+O137</f>
        <v>683168.8</v>
      </c>
      <c r="P125" s="2294"/>
    </row>
    <row r="126" spans="1:16" x14ac:dyDescent="0.25">
      <c r="A126" s="2276" t="s">
        <v>161</v>
      </c>
      <c r="B126" s="2277"/>
      <c r="C126" s="2277"/>
      <c r="D126" s="2278"/>
      <c r="E126" s="918" t="s">
        <v>114</v>
      </c>
      <c r="F126" s="101"/>
      <c r="G126" s="2293">
        <f>G127+G128</f>
        <v>727681.29999999993</v>
      </c>
      <c r="H126" s="2294"/>
      <c r="I126" s="884">
        <f>I127+I128</f>
        <v>304390.90000000002</v>
      </c>
      <c r="J126" s="884">
        <f>J127+J128</f>
        <v>406500</v>
      </c>
      <c r="K126" s="2293">
        <f>K127+K128</f>
        <v>406500</v>
      </c>
      <c r="L126" s="2294"/>
      <c r="M126" s="2293">
        <f t="shared" ref="M126" si="36">M127+M128</f>
        <v>406500</v>
      </c>
      <c r="N126" s="2294"/>
      <c r="O126" s="2293">
        <f t="shared" ref="O126" si="37">O127+O128</f>
        <v>406500</v>
      </c>
      <c r="P126" s="2294"/>
    </row>
    <row r="127" spans="1:16" ht="28.15" customHeight="1" x14ac:dyDescent="0.25">
      <c r="A127" s="2392" t="s">
        <v>115</v>
      </c>
      <c r="B127" s="2393"/>
      <c r="C127" s="2393"/>
      <c r="D127" s="2394"/>
      <c r="E127" s="107"/>
      <c r="F127" s="101">
        <v>263210</v>
      </c>
      <c r="G127" s="2306">
        <v>193645.6</v>
      </c>
      <c r="H127" s="2306"/>
      <c r="I127" s="885">
        <v>187654.9</v>
      </c>
      <c r="J127" s="885">
        <v>406500</v>
      </c>
      <c r="K127" s="2306">
        <v>406500</v>
      </c>
      <c r="L127" s="2306"/>
      <c r="M127" s="2306">
        <v>406500</v>
      </c>
      <c r="N127" s="2306"/>
      <c r="O127" s="2306">
        <v>406500</v>
      </c>
      <c r="P127" s="2306"/>
    </row>
    <row r="128" spans="1:16" ht="39.6" customHeight="1" x14ac:dyDescent="0.25">
      <c r="A128" s="2395" t="s">
        <v>189</v>
      </c>
      <c r="B128" s="2396"/>
      <c r="C128" s="2396"/>
      <c r="D128" s="2397"/>
      <c r="E128" s="107"/>
      <c r="F128" s="101">
        <v>291420</v>
      </c>
      <c r="G128" s="2306">
        <v>534035.69999999995</v>
      </c>
      <c r="H128" s="2306"/>
      <c r="I128" s="885">
        <v>116736</v>
      </c>
      <c r="J128" s="885"/>
      <c r="K128" s="2306"/>
      <c r="L128" s="2306"/>
      <c r="M128" s="2306"/>
      <c r="N128" s="2306"/>
      <c r="O128" s="2306"/>
      <c r="P128" s="2306"/>
    </row>
    <row r="129" spans="1:17" s="904" customFormat="1" ht="28.9" customHeight="1" x14ac:dyDescent="0.2">
      <c r="A129" s="2280" t="s">
        <v>219</v>
      </c>
      <c r="B129" s="2281"/>
      <c r="C129" s="2281"/>
      <c r="D129" s="2282"/>
      <c r="E129" s="918" t="s">
        <v>106</v>
      </c>
      <c r="F129" s="107"/>
      <c r="G129" s="2398">
        <f>G130</f>
        <v>0</v>
      </c>
      <c r="H129" s="2398"/>
      <c r="I129" s="884">
        <f>I130</f>
        <v>300</v>
      </c>
      <c r="J129" s="884">
        <f>J130</f>
        <v>0</v>
      </c>
      <c r="K129" s="2398"/>
      <c r="L129" s="2398"/>
      <c r="M129" s="2398"/>
      <c r="N129" s="2398"/>
      <c r="O129" s="2398"/>
      <c r="P129" s="2398"/>
    </row>
    <row r="130" spans="1:17" ht="21.4" customHeight="1" x14ac:dyDescent="0.25">
      <c r="A130" s="2313" t="s">
        <v>92</v>
      </c>
      <c r="B130" s="2399"/>
      <c r="C130" s="2399"/>
      <c r="D130" s="2314"/>
      <c r="E130" s="107"/>
      <c r="F130" s="101">
        <v>222999</v>
      </c>
      <c r="G130" s="2306"/>
      <c r="H130" s="2306"/>
      <c r="I130" s="885">
        <v>300</v>
      </c>
      <c r="J130" s="885"/>
      <c r="K130" s="2306"/>
      <c r="L130" s="2306"/>
      <c r="M130" s="2306"/>
      <c r="N130" s="2306"/>
      <c r="O130" s="2306"/>
      <c r="P130" s="2306"/>
    </row>
    <row r="131" spans="1:17" ht="42.6" customHeight="1" x14ac:dyDescent="0.25">
      <c r="A131" s="2276" t="s">
        <v>202</v>
      </c>
      <c r="B131" s="2277"/>
      <c r="C131" s="2277"/>
      <c r="D131" s="2278"/>
      <c r="E131" s="107">
        <v>70277</v>
      </c>
      <c r="F131" s="107"/>
      <c r="G131" s="2398">
        <f>G132+G133+G134</f>
        <v>11444.199999999999</v>
      </c>
      <c r="H131" s="2398"/>
      <c r="I131" s="884">
        <f>I132+I133+I134</f>
        <v>79628.600000000006</v>
      </c>
      <c r="J131" s="884">
        <f>J132+J133+J134</f>
        <v>112154</v>
      </c>
      <c r="K131" s="2398">
        <f>K132+K133+K134</f>
        <v>362734.7</v>
      </c>
      <c r="L131" s="2398"/>
      <c r="M131" s="2398">
        <f t="shared" ref="M131" si="38">M132+M133+M134</f>
        <v>169097.8</v>
      </c>
      <c r="N131" s="2398"/>
      <c r="O131" s="2398">
        <f t="shared" ref="O131" si="39">O132+O133+O134</f>
        <v>0</v>
      </c>
      <c r="P131" s="2398"/>
    </row>
    <row r="132" spans="1:17" x14ac:dyDescent="0.25">
      <c r="A132" s="2392" t="s">
        <v>220</v>
      </c>
      <c r="B132" s="2393"/>
      <c r="C132" s="2393"/>
      <c r="D132" s="2394"/>
      <c r="E132" s="107"/>
      <c r="F132" s="101">
        <v>281900</v>
      </c>
      <c r="G132" s="2306">
        <v>1551.3</v>
      </c>
      <c r="H132" s="2306"/>
      <c r="I132" s="885"/>
      <c r="J132" s="885"/>
      <c r="K132" s="2306">
        <v>54765.3</v>
      </c>
      <c r="L132" s="2306"/>
      <c r="M132" s="2306">
        <v>34941</v>
      </c>
      <c r="N132" s="2306"/>
      <c r="O132" s="2306"/>
      <c r="P132" s="2306"/>
    </row>
    <row r="133" spans="1:17" x14ac:dyDescent="0.25">
      <c r="A133" s="2392" t="s">
        <v>126</v>
      </c>
      <c r="B133" s="2393"/>
      <c r="C133" s="2393"/>
      <c r="D133" s="2394"/>
      <c r="E133" s="101"/>
      <c r="F133" s="101">
        <v>282900</v>
      </c>
      <c r="G133" s="2306">
        <v>9892.9</v>
      </c>
      <c r="H133" s="2306"/>
      <c r="I133" s="885">
        <v>15928.1</v>
      </c>
      <c r="J133" s="885">
        <v>62154</v>
      </c>
      <c r="K133" s="2306">
        <v>102969.4</v>
      </c>
      <c r="L133" s="2306"/>
      <c r="M133" s="2306"/>
      <c r="N133" s="2306"/>
      <c r="O133" s="2306"/>
      <c r="P133" s="2306"/>
    </row>
    <row r="134" spans="1:17" x14ac:dyDescent="0.25">
      <c r="A134" s="2400" t="s">
        <v>221</v>
      </c>
      <c r="B134" s="2401"/>
      <c r="C134" s="2401"/>
      <c r="D134" s="2402"/>
      <c r="E134" s="101"/>
      <c r="F134" s="101">
        <v>319230</v>
      </c>
      <c r="G134" s="2306"/>
      <c r="H134" s="2306"/>
      <c r="I134" s="885">
        <v>63700.5</v>
      </c>
      <c r="J134" s="885">
        <v>50000</v>
      </c>
      <c r="K134" s="2306">
        <v>205000</v>
      </c>
      <c r="L134" s="2306"/>
      <c r="M134" s="2306">
        <v>134156.79999999999</v>
      </c>
      <c r="N134" s="2306"/>
      <c r="O134" s="2306"/>
      <c r="P134" s="2306"/>
    </row>
    <row r="135" spans="1:17" ht="43.15" customHeight="1" x14ac:dyDescent="0.25">
      <c r="A135" s="2276" t="s">
        <v>222</v>
      </c>
      <c r="B135" s="2277"/>
      <c r="C135" s="2277"/>
      <c r="D135" s="2278"/>
      <c r="E135" s="107">
        <v>70345</v>
      </c>
      <c r="F135" s="107"/>
      <c r="G135" s="2398">
        <f>G136</f>
        <v>142.69999999999999</v>
      </c>
      <c r="H135" s="2398"/>
      <c r="I135" s="884">
        <f>I136</f>
        <v>0</v>
      </c>
      <c r="J135" s="884">
        <f>J136</f>
        <v>0</v>
      </c>
      <c r="K135" s="2398"/>
      <c r="L135" s="2398"/>
      <c r="M135" s="2398"/>
      <c r="N135" s="2398"/>
      <c r="O135" s="2398"/>
      <c r="P135" s="2398"/>
    </row>
    <row r="136" spans="1:17" x14ac:dyDescent="0.25">
      <c r="A136" s="2313" t="s">
        <v>92</v>
      </c>
      <c r="B136" s="2399"/>
      <c r="C136" s="2399"/>
      <c r="D136" s="2314"/>
      <c r="E136" s="101"/>
      <c r="F136" s="101">
        <v>222990</v>
      </c>
      <c r="G136" s="2306">
        <v>142.69999999999999</v>
      </c>
      <c r="H136" s="2306"/>
      <c r="I136" s="885"/>
      <c r="J136" s="885"/>
      <c r="K136" s="2306"/>
      <c r="L136" s="2306"/>
      <c r="M136" s="2306"/>
      <c r="N136" s="2306"/>
      <c r="O136" s="2306"/>
      <c r="P136" s="2306"/>
    </row>
    <row r="137" spans="1:17" ht="28.9" customHeight="1" x14ac:dyDescent="0.25">
      <c r="A137" s="2276" t="s">
        <v>204</v>
      </c>
      <c r="B137" s="2277"/>
      <c r="C137" s="2277"/>
      <c r="D137" s="2278"/>
      <c r="E137" s="107">
        <v>70324</v>
      </c>
      <c r="F137" s="107"/>
      <c r="G137" s="2398">
        <f>G138+G152+G155+G161</f>
        <v>8340.6</v>
      </c>
      <c r="H137" s="2398"/>
      <c r="I137" s="884">
        <f>I138+I152+I155+I161</f>
        <v>17045.300000000003</v>
      </c>
      <c r="J137" s="884">
        <f>J138+J152+J155+J161</f>
        <v>81496</v>
      </c>
      <c r="K137" s="2398">
        <f>K138+K152+K155+K161</f>
        <v>118200</v>
      </c>
      <c r="L137" s="2398"/>
      <c r="M137" s="2398">
        <f>M138+M152+M155+M161</f>
        <v>242400</v>
      </c>
      <c r="N137" s="2398"/>
      <c r="O137" s="2398">
        <f>O138+O152+O155+O161</f>
        <v>275000.00000000006</v>
      </c>
      <c r="P137" s="2398"/>
    </row>
    <row r="138" spans="1:17" x14ac:dyDescent="0.25">
      <c r="A138" s="2280" t="s">
        <v>88</v>
      </c>
      <c r="B138" s="2281"/>
      <c r="C138" s="2281"/>
      <c r="D138" s="2282"/>
      <c r="E138" s="107"/>
      <c r="F138" s="112">
        <v>22</v>
      </c>
      <c r="G138" s="2312">
        <f>SUM(G139:H151)</f>
        <v>1014.5</v>
      </c>
      <c r="H138" s="2312"/>
      <c r="I138" s="113">
        <f>SUM(I139:I151)</f>
        <v>2681.6</v>
      </c>
      <c r="J138" s="113">
        <f>SUM(J139:J151)</f>
        <v>12586.5</v>
      </c>
      <c r="K138" s="2312">
        <f>SUM(K139:L151)</f>
        <v>6978.4</v>
      </c>
      <c r="L138" s="2312"/>
      <c r="M138" s="2312">
        <f>SUM(M139:N151)</f>
        <v>6016.4</v>
      </c>
      <c r="N138" s="2312"/>
      <c r="O138" s="2312">
        <f>SUM(O139:P151)</f>
        <v>6056.1</v>
      </c>
      <c r="P138" s="2312"/>
    </row>
    <row r="139" spans="1:17" s="56" customFormat="1" x14ac:dyDescent="0.25">
      <c r="A139" s="2313" t="s">
        <v>223</v>
      </c>
      <c r="B139" s="2399"/>
      <c r="C139" s="2399"/>
      <c r="D139" s="2314"/>
      <c r="E139" s="101"/>
      <c r="F139" s="98">
        <v>222210</v>
      </c>
      <c r="G139" s="2267">
        <v>33.799999999999997</v>
      </c>
      <c r="H139" s="2268"/>
      <c r="I139" s="99">
        <v>38.200000000000003</v>
      </c>
      <c r="J139" s="100">
        <v>61.2</v>
      </c>
      <c r="K139" s="2269">
        <v>40</v>
      </c>
      <c r="L139" s="2269"/>
      <c r="M139" s="2269">
        <v>42</v>
      </c>
      <c r="N139" s="2269"/>
      <c r="O139" s="2269">
        <v>44.1</v>
      </c>
      <c r="P139" s="2269"/>
    </row>
    <row r="140" spans="1:17" s="56" customFormat="1" x14ac:dyDescent="0.25">
      <c r="A140" s="2403" t="s">
        <v>224</v>
      </c>
      <c r="B140" s="2404"/>
      <c r="C140" s="2404"/>
      <c r="D140" s="2405"/>
      <c r="E140" s="919"/>
      <c r="F140" s="97">
        <v>222220</v>
      </c>
      <c r="G140" s="2267">
        <v>1.3</v>
      </c>
      <c r="H140" s="2268"/>
      <c r="I140" s="920">
        <v>2</v>
      </c>
      <c r="J140" s="921">
        <v>2.1</v>
      </c>
      <c r="K140" s="2406">
        <v>2.1</v>
      </c>
      <c r="L140" s="2406"/>
      <c r="M140" s="2406">
        <v>2.2000000000000002</v>
      </c>
      <c r="N140" s="2406"/>
      <c r="O140" s="2406">
        <v>2.2999999999999998</v>
      </c>
      <c r="P140" s="2406"/>
    </row>
    <row r="141" spans="1:17" s="56" customFormat="1" x14ac:dyDescent="0.25">
      <c r="A141" s="2313" t="s">
        <v>225</v>
      </c>
      <c r="B141" s="2399"/>
      <c r="C141" s="2399"/>
      <c r="D141" s="2314"/>
      <c r="E141" s="101"/>
      <c r="F141" s="98">
        <v>222300</v>
      </c>
      <c r="G141" s="2267">
        <v>368.5</v>
      </c>
      <c r="H141" s="2268"/>
      <c r="I141" s="99">
        <v>517.79999999999995</v>
      </c>
      <c r="J141" s="100">
        <v>566.79999999999995</v>
      </c>
      <c r="K141" s="2269">
        <v>600</v>
      </c>
      <c r="L141" s="2269"/>
      <c r="M141" s="2269">
        <v>630</v>
      </c>
      <c r="N141" s="2269"/>
      <c r="O141" s="2269">
        <v>661.5</v>
      </c>
      <c r="P141" s="2269"/>
    </row>
    <row r="142" spans="1:17" s="56" customFormat="1" x14ac:dyDescent="0.25">
      <c r="A142" s="2313" t="s">
        <v>89</v>
      </c>
      <c r="B142" s="2399"/>
      <c r="C142" s="2399"/>
      <c r="D142" s="2314"/>
      <c r="E142" s="101"/>
      <c r="F142" s="98">
        <v>222400</v>
      </c>
      <c r="G142" s="2267">
        <v>5.0999999999999996</v>
      </c>
      <c r="H142" s="2268"/>
      <c r="I142" s="99">
        <v>6.3</v>
      </c>
      <c r="J142" s="100">
        <v>45.2</v>
      </c>
      <c r="K142" s="2269">
        <v>45.2</v>
      </c>
      <c r="L142" s="2269"/>
      <c r="M142" s="2269">
        <v>47.5</v>
      </c>
      <c r="N142" s="2269"/>
      <c r="O142" s="2269">
        <v>49.8</v>
      </c>
      <c r="P142" s="2269"/>
    </row>
    <row r="143" spans="1:17" s="56" customFormat="1" x14ac:dyDescent="0.25">
      <c r="A143" s="2313" t="s">
        <v>226</v>
      </c>
      <c r="B143" s="2399"/>
      <c r="C143" s="2399"/>
      <c r="D143" s="2314"/>
      <c r="E143" s="101"/>
      <c r="F143" s="98">
        <v>222500</v>
      </c>
      <c r="G143" s="2267">
        <v>36.1</v>
      </c>
      <c r="H143" s="2268"/>
      <c r="I143" s="99">
        <v>29.8</v>
      </c>
      <c r="J143" s="100">
        <v>70</v>
      </c>
      <c r="K143" s="2269">
        <v>70</v>
      </c>
      <c r="L143" s="2269"/>
      <c r="M143" s="2269">
        <v>73.5</v>
      </c>
      <c r="N143" s="2269"/>
      <c r="O143" s="2269">
        <v>77.2</v>
      </c>
      <c r="P143" s="2269"/>
    </row>
    <row r="144" spans="1:17" s="56" customFormat="1" x14ac:dyDescent="0.25">
      <c r="A144" s="2313" t="s">
        <v>227</v>
      </c>
      <c r="B144" s="2399"/>
      <c r="C144" s="2399"/>
      <c r="D144" s="2314"/>
      <c r="E144" s="101"/>
      <c r="F144" s="98">
        <v>222600</v>
      </c>
      <c r="G144" s="2267"/>
      <c r="H144" s="2268"/>
      <c r="I144" s="99"/>
      <c r="J144" s="100">
        <v>150</v>
      </c>
      <c r="K144" s="2269">
        <v>150</v>
      </c>
      <c r="L144" s="2269"/>
      <c r="M144" s="2269">
        <v>150</v>
      </c>
      <c r="N144" s="2269"/>
      <c r="O144" s="2269">
        <v>150</v>
      </c>
      <c r="P144" s="2269"/>
      <c r="Q144" s="102"/>
    </row>
    <row r="145" spans="1:255" s="56" customFormat="1" x14ac:dyDescent="0.25">
      <c r="A145" s="2266" t="s">
        <v>228</v>
      </c>
      <c r="B145" s="2266"/>
      <c r="C145" s="2266"/>
      <c r="D145" s="2266"/>
      <c r="E145" s="101"/>
      <c r="F145" s="98">
        <v>222710</v>
      </c>
      <c r="G145" s="2267">
        <v>1.6</v>
      </c>
      <c r="H145" s="2268"/>
      <c r="I145" s="99"/>
      <c r="J145" s="100"/>
      <c r="K145" s="2269"/>
      <c r="L145" s="2269"/>
      <c r="M145" s="2269"/>
      <c r="N145" s="2269"/>
      <c r="O145" s="2269"/>
      <c r="P145" s="2269"/>
      <c r="Q145" s="102"/>
    </row>
    <row r="146" spans="1:255" s="56" customFormat="1" x14ac:dyDescent="0.25">
      <c r="A146" s="2266" t="s">
        <v>109</v>
      </c>
      <c r="B146" s="2266"/>
      <c r="C146" s="2266"/>
      <c r="D146" s="2266"/>
      <c r="E146" s="101"/>
      <c r="F146" s="98">
        <v>222720</v>
      </c>
      <c r="G146" s="2267">
        <v>239</v>
      </c>
      <c r="H146" s="2268"/>
      <c r="I146" s="99">
        <v>32.9</v>
      </c>
      <c r="J146" s="100">
        <v>150</v>
      </c>
      <c r="K146" s="2269">
        <v>70</v>
      </c>
      <c r="L146" s="2269"/>
      <c r="M146" s="2269">
        <v>70</v>
      </c>
      <c r="N146" s="2269"/>
      <c r="O146" s="2269">
        <v>70</v>
      </c>
      <c r="P146" s="2269"/>
    </row>
    <row r="147" spans="1:255" s="56" customFormat="1" x14ac:dyDescent="0.25">
      <c r="A147" s="2288" t="s">
        <v>110</v>
      </c>
      <c r="B147" s="2288"/>
      <c r="C147" s="2288"/>
      <c r="D147" s="2288"/>
      <c r="E147" s="101"/>
      <c r="F147" s="98">
        <v>222920</v>
      </c>
      <c r="G147" s="2267">
        <v>4.4000000000000004</v>
      </c>
      <c r="H147" s="2268"/>
      <c r="I147" s="99"/>
      <c r="J147" s="100"/>
      <c r="K147" s="2269"/>
      <c r="L147" s="2269"/>
      <c r="M147" s="2269"/>
      <c r="N147" s="2269"/>
      <c r="O147" s="2269"/>
      <c r="P147" s="2269"/>
    </row>
    <row r="148" spans="1:255" s="56" customFormat="1" x14ac:dyDescent="0.25">
      <c r="A148" s="2266" t="s">
        <v>229</v>
      </c>
      <c r="B148" s="2266"/>
      <c r="C148" s="2266"/>
      <c r="D148" s="2266"/>
      <c r="E148" s="101"/>
      <c r="F148" s="98">
        <v>222980</v>
      </c>
      <c r="G148" s="2267"/>
      <c r="H148" s="2268"/>
      <c r="I148" s="99">
        <v>0.7</v>
      </c>
      <c r="J148" s="100"/>
      <c r="K148" s="2269">
        <v>1.1000000000000001</v>
      </c>
      <c r="L148" s="2269"/>
      <c r="M148" s="2269">
        <v>1.2</v>
      </c>
      <c r="N148" s="2269"/>
      <c r="O148" s="2269">
        <v>1.2</v>
      </c>
      <c r="P148" s="2269"/>
    </row>
    <row r="149" spans="1:255" s="56" customFormat="1" x14ac:dyDescent="0.25">
      <c r="A149" s="2266" t="s">
        <v>140</v>
      </c>
      <c r="B149" s="2266"/>
      <c r="C149" s="2266"/>
      <c r="D149" s="2266"/>
      <c r="E149" s="101"/>
      <c r="F149" s="98">
        <v>222990</v>
      </c>
      <c r="G149" s="2267">
        <v>324.7</v>
      </c>
      <c r="H149" s="2268"/>
      <c r="I149" s="99"/>
      <c r="J149" s="100"/>
      <c r="K149" s="2269"/>
      <c r="L149" s="2269"/>
      <c r="M149" s="2269"/>
      <c r="N149" s="2269"/>
      <c r="O149" s="2269"/>
      <c r="P149" s="2269"/>
    </row>
    <row r="150" spans="1:255" s="56" customFormat="1" x14ac:dyDescent="0.25">
      <c r="A150" s="2266" t="s">
        <v>230</v>
      </c>
      <c r="B150" s="2266"/>
      <c r="C150" s="2266"/>
      <c r="D150" s="2266"/>
      <c r="E150" s="101"/>
      <c r="F150" s="98">
        <v>222991</v>
      </c>
      <c r="G150" s="2267"/>
      <c r="H150" s="2268"/>
      <c r="I150" s="99">
        <v>1151.3</v>
      </c>
      <c r="J150" s="100">
        <v>2678</v>
      </c>
      <c r="K150" s="2269">
        <v>1000</v>
      </c>
      <c r="L150" s="2269"/>
      <c r="M150" s="2269"/>
      <c r="N150" s="2269"/>
      <c r="O150" s="2269"/>
      <c r="P150" s="2269"/>
    </row>
    <row r="151" spans="1:255" s="56" customFormat="1" x14ac:dyDescent="0.25">
      <c r="A151" s="2266" t="s">
        <v>140</v>
      </c>
      <c r="B151" s="2266"/>
      <c r="C151" s="2266"/>
      <c r="D151" s="2266"/>
      <c r="E151" s="101"/>
      <c r="F151" s="98">
        <v>222999</v>
      </c>
      <c r="G151" s="2267"/>
      <c r="H151" s="2268"/>
      <c r="I151" s="99">
        <v>902.6</v>
      </c>
      <c r="J151" s="100">
        <v>8863.2000000000007</v>
      </c>
      <c r="K151" s="2269">
        <v>5000</v>
      </c>
      <c r="L151" s="2269"/>
      <c r="M151" s="2269">
        <v>5000</v>
      </c>
      <c r="N151" s="2269"/>
      <c r="O151" s="2269">
        <v>5000</v>
      </c>
      <c r="P151" s="2269"/>
    </row>
    <row r="152" spans="1:255" s="29" customFormat="1" x14ac:dyDescent="0.25">
      <c r="A152" s="2270" t="s">
        <v>71</v>
      </c>
      <c r="B152" s="2271"/>
      <c r="C152" s="2271"/>
      <c r="D152" s="2272"/>
      <c r="E152" s="30"/>
      <c r="F152" s="105">
        <v>28</v>
      </c>
      <c r="G152" s="2407">
        <f>SUM(G153:H154)</f>
        <v>6427.2</v>
      </c>
      <c r="H152" s="2407"/>
      <c r="I152" s="106">
        <f>I153+I154</f>
        <v>8248.4</v>
      </c>
      <c r="J152" s="106">
        <f>J153+J154</f>
        <v>23541.9</v>
      </c>
      <c r="K152" s="2408">
        <f>SUM(K153:L154)</f>
        <v>20944.8</v>
      </c>
      <c r="L152" s="2409"/>
      <c r="M152" s="2408">
        <f>SUM(M153:N154)</f>
        <v>82133.100000000006</v>
      </c>
      <c r="N152" s="2409"/>
      <c r="O152" s="2408">
        <f>SUM(O153:P154)</f>
        <v>18729.3</v>
      </c>
      <c r="P152" s="2409"/>
    </row>
    <row r="153" spans="1:255" s="56" customFormat="1" x14ac:dyDescent="0.25">
      <c r="A153" s="2266" t="s">
        <v>231</v>
      </c>
      <c r="B153" s="2288"/>
      <c r="C153" s="2288"/>
      <c r="D153" s="2288"/>
      <c r="E153" s="107"/>
      <c r="F153" s="98">
        <v>281600</v>
      </c>
      <c r="G153" s="2267">
        <v>6427.2</v>
      </c>
      <c r="H153" s="2268"/>
      <c r="I153" s="100">
        <v>8248.4</v>
      </c>
      <c r="J153" s="100">
        <v>9598.9</v>
      </c>
      <c r="K153" s="2269">
        <v>9000</v>
      </c>
      <c r="L153" s="2269"/>
      <c r="M153" s="2269">
        <v>9000</v>
      </c>
      <c r="N153" s="2269"/>
      <c r="O153" s="2269">
        <v>9000</v>
      </c>
      <c r="P153" s="2269"/>
      <c r="Q153" s="102"/>
      <c r="R153" s="102"/>
      <c r="S153" s="102"/>
      <c r="T153" s="108"/>
      <c r="U153" s="108"/>
      <c r="V153" s="102"/>
      <c r="W153" s="102"/>
      <c r="X153" s="108"/>
      <c r="Y153" s="109"/>
      <c r="Z153" s="110"/>
      <c r="AA153" s="110"/>
      <c r="AB153" s="110"/>
      <c r="AC153" s="110"/>
      <c r="AD153" s="110"/>
      <c r="AE153" s="110"/>
      <c r="AF153" s="102"/>
      <c r="AG153" s="102"/>
      <c r="AH153" s="102"/>
      <c r="AI153" s="102"/>
      <c r="AJ153" s="108"/>
      <c r="AK153" s="108"/>
      <c r="AL153" s="102"/>
      <c r="AM153" s="102"/>
      <c r="AN153" s="108"/>
      <c r="AO153" s="109"/>
      <c r="AP153" s="110"/>
      <c r="AQ153" s="110"/>
      <c r="AR153" s="110"/>
      <c r="AS153" s="110"/>
      <c r="AT153" s="110"/>
      <c r="AU153" s="110"/>
      <c r="AV153" s="102"/>
      <c r="AW153" s="102"/>
      <c r="AX153" s="102"/>
      <c r="AY153" s="102"/>
      <c r="AZ153" s="108"/>
      <c r="BA153" s="108"/>
      <c r="BB153" s="102"/>
      <c r="BC153" s="102"/>
      <c r="BD153" s="108"/>
      <c r="BE153" s="109"/>
      <c r="BF153" s="110"/>
      <c r="BG153" s="110"/>
      <c r="BH153" s="110"/>
      <c r="BI153" s="110"/>
      <c r="BJ153" s="110"/>
      <c r="BK153" s="110"/>
      <c r="BL153" s="102"/>
      <c r="BM153" s="102"/>
      <c r="BN153" s="102"/>
      <c r="BO153" s="102"/>
      <c r="BP153" s="108"/>
      <c r="BQ153" s="108"/>
      <c r="BR153" s="102"/>
      <c r="BS153" s="102"/>
      <c r="BT153" s="108"/>
      <c r="BU153" s="109"/>
      <c r="BV153" s="110"/>
      <c r="BW153" s="110"/>
      <c r="BX153" s="110"/>
      <c r="BY153" s="110"/>
      <c r="BZ153" s="110"/>
      <c r="CA153" s="110"/>
      <c r="CB153" s="102"/>
      <c r="CC153" s="102"/>
      <c r="CD153" s="102"/>
      <c r="CE153" s="102"/>
      <c r="CF153" s="108"/>
      <c r="CG153" s="108"/>
      <c r="CH153" s="102"/>
      <c r="CI153" s="102"/>
      <c r="CJ153" s="108"/>
      <c r="CK153" s="109"/>
      <c r="CL153" s="110"/>
      <c r="CM153" s="110"/>
      <c r="CN153" s="110"/>
      <c r="CO153" s="110"/>
      <c r="CP153" s="110"/>
      <c r="CQ153" s="110"/>
      <c r="CR153" s="102"/>
      <c r="CS153" s="102"/>
      <c r="CT153" s="102"/>
      <c r="CU153" s="102"/>
      <c r="CV153" s="108"/>
      <c r="CW153" s="108"/>
      <c r="CX153" s="102"/>
      <c r="CY153" s="102"/>
      <c r="CZ153" s="108"/>
      <c r="DA153" s="109"/>
      <c r="DB153" s="110"/>
      <c r="DC153" s="110"/>
      <c r="DD153" s="110"/>
      <c r="DE153" s="110"/>
      <c r="DF153" s="110"/>
      <c r="DG153" s="110"/>
      <c r="DH153" s="102"/>
      <c r="DI153" s="102"/>
      <c r="DJ153" s="102"/>
      <c r="DK153" s="102"/>
      <c r="DL153" s="108"/>
      <c r="DM153" s="108"/>
      <c r="DN153" s="102"/>
      <c r="DO153" s="102"/>
      <c r="DP153" s="108"/>
      <c r="DQ153" s="109"/>
      <c r="DR153" s="110"/>
      <c r="DS153" s="110"/>
      <c r="DT153" s="110"/>
      <c r="DU153" s="110"/>
      <c r="DV153" s="110"/>
      <c r="DW153" s="110"/>
      <c r="DX153" s="102"/>
      <c r="DY153" s="102"/>
      <c r="DZ153" s="102"/>
      <c r="EA153" s="102"/>
      <c r="EB153" s="108"/>
      <c r="EC153" s="108"/>
      <c r="ED153" s="102"/>
      <c r="EE153" s="102"/>
      <c r="EF153" s="108"/>
      <c r="EG153" s="109"/>
      <c r="EH153" s="110"/>
      <c r="EI153" s="110"/>
      <c r="EJ153" s="110"/>
      <c r="EK153" s="110"/>
      <c r="EL153" s="110"/>
      <c r="EM153" s="110"/>
      <c r="EN153" s="102"/>
      <c r="EO153" s="102"/>
      <c r="EP153" s="102"/>
      <c r="EQ153" s="102"/>
      <c r="ER153" s="108"/>
      <c r="ES153" s="108"/>
      <c r="ET153" s="102"/>
      <c r="EU153" s="102"/>
      <c r="EV153" s="108"/>
      <c r="EW153" s="109"/>
      <c r="EX153" s="110"/>
      <c r="EY153" s="110"/>
      <c r="EZ153" s="110"/>
      <c r="FA153" s="110"/>
      <c r="FB153" s="110"/>
      <c r="FC153" s="110"/>
      <c r="FD153" s="102"/>
      <c r="FE153" s="102"/>
      <c r="FF153" s="102"/>
      <c r="FG153" s="102"/>
      <c r="FH153" s="108"/>
      <c r="FI153" s="108"/>
      <c r="FJ153" s="102"/>
      <c r="FK153" s="102"/>
      <c r="FL153" s="108"/>
      <c r="FM153" s="109"/>
      <c r="FN153" s="110"/>
      <c r="FO153" s="110"/>
      <c r="FP153" s="110"/>
      <c r="FQ153" s="110"/>
      <c r="FR153" s="110"/>
      <c r="FS153" s="110"/>
      <c r="FT153" s="102"/>
      <c r="FU153" s="102"/>
      <c r="FV153" s="102"/>
      <c r="FW153" s="102"/>
      <c r="FX153" s="108"/>
      <c r="FY153" s="108"/>
      <c r="FZ153" s="102"/>
      <c r="GA153" s="102"/>
      <c r="GB153" s="108"/>
      <c r="GC153" s="109"/>
      <c r="GD153" s="110"/>
      <c r="GE153" s="110"/>
      <c r="GF153" s="110"/>
      <c r="GG153" s="110"/>
      <c r="GH153" s="110"/>
      <c r="GI153" s="110"/>
      <c r="GJ153" s="102"/>
      <c r="GK153" s="102"/>
      <c r="GL153" s="102"/>
      <c r="GM153" s="102"/>
      <c r="GN153" s="108"/>
      <c r="GO153" s="108"/>
      <c r="GP153" s="102"/>
      <c r="GQ153" s="102"/>
      <c r="GR153" s="108"/>
      <c r="GS153" s="109"/>
      <c r="GT153" s="110"/>
      <c r="GU153" s="110"/>
      <c r="GV153" s="110"/>
      <c r="GW153" s="110"/>
      <c r="GX153" s="110"/>
      <c r="GY153" s="110"/>
      <c r="GZ153" s="102"/>
      <c r="HA153" s="102"/>
      <c r="HB153" s="102"/>
      <c r="HC153" s="102"/>
      <c r="HD153" s="108"/>
      <c r="HE153" s="108"/>
      <c r="HF153" s="102"/>
      <c r="HG153" s="102"/>
      <c r="HH153" s="108"/>
      <c r="HI153" s="109"/>
      <c r="HJ153" s="110"/>
      <c r="HK153" s="110"/>
      <c r="HL153" s="110"/>
      <c r="HM153" s="110"/>
      <c r="HN153" s="110"/>
      <c r="HO153" s="110"/>
      <c r="HP153" s="102"/>
      <c r="HQ153" s="102"/>
      <c r="HR153" s="102"/>
      <c r="HS153" s="102"/>
      <c r="HT153" s="108"/>
      <c r="HU153" s="108"/>
      <c r="HV153" s="102"/>
      <c r="HW153" s="102"/>
      <c r="HX153" s="108"/>
      <c r="HY153" s="109"/>
      <c r="HZ153" s="110"/>
      <c r="IA153" s="110"/>
      <c r="IB153" s="110"/>
      <c r="IC153" s="110"/>
      <c r="ID153" s="110"/>
      <c r="IE153" s="110"/>
      <c r="IF153" s="102"/>
      <c r="IG153" s="102"/>
      <c r="IH153" s="102"/>
      <c r="II153" s="102"/>
      <c r="IJ153" s="108"/>
      <c r="IK153" s="108"/>
      <c r="IL153" s="102"/>
      <c r="IM153" s="102"/>
      <c r="IN153" s="108"/>
      <c r="IO153" s="109"/>
      <c r="IP153" s="110"/>
      <c r="IQ153" s="110"/>
      <c r="IR153" s="110"/>
      <c r="IS153" s="110"/>
      <c r="IT153" s="110"/>
      <c r="IU153" s="110"/>
    </row>
    <row r="154" spans="1:255" s="56" customFormat="1" x14ac:dyDescent="0.25">
      <c r="A154" s="2266" t="s">
        <v>71</v>
      </c>
      <c r="B154" s="2288"/>
      <c r="C154" s="2288"/>
      <c r="D154" s="2288"/>
      <c r="E154" s="107"/>
      <c r="F154" s="98">
        <v>281900</v>
      </c>
      <c r="G154" s="2267"/>
      <c r="H154" s="2268"/>
      <c r="I154" s="111"/>
      <c r="J154" s="100">
        <v>13943</v>
      </c>
      <c r="K154" s="2269">
        <v>11944.8</v>
      </c>
      <c r="L154" s="2269"/>
      <c r="M154" s="2269">
        <v>73133.100000000006</v>
      </c>
      <c r="N154" s="2269"/>
      <c r="O154" s="2269">
        <v>9729.2999999999993</v>
      </c>
      <c r="P154" s="2269"/>
    </row>
    <row r="155" spans="1:255" s="29" customFormat="1" x14ac:dyDescent="0.25">
      <c r="A155" s="2270" t="s">
        <v>72</v>
      </c>
      <c r="B155" s="2271"/>
      <c r="C155" s="2271"/>
      <c r="D155" s="2272"/>
      <c r="E155" s="30"/>
      <c r="F155" s="105">
        <v>31</v>
      </c>
      <c r="G155" s="2408">
        <f>SUM(G156:H160)</f>
        <v>800.80000000000007</v>
      </c>
      <c r="H155" s="2409"/>
      <c r="I155" s="106">
        <f>SUM(I156:I160)</f>
        <v>6015.9000000000005</v>
      </c>
      <c r="J155" s="106">
        <f>SUM(J156:J160)</f>
        <v>45209.599999999999</v>
      </c>
      <c r="K155" s="2408">
        <f>SUM(K156:L160)</f>
        <v>90108.800000000003</v>
      </c>
      <c r="L155" s="2409"/>
      <c r="M155" s="2408">
        <f t="shared" ref="M155" si="40">SUM(M156:N160)</f>
        <v>154079.6</v>
      </c>
      <c r="N155" s="2409"/>
      <c r="O155" s="2408">
        <f t="shared" ref="O155" si="41">SUM(O156:P160)</f>
        <v>250040.2</v>
      </c>
      <c r="P155" s="2409"/>
    </row>
    <row r="156" spans="1:255" s="56" customFormat="1" x14ac:dyDescent="0.25">
      <c r="A156" s="2313" t="s">
        <v>232</v>
      </c>
      <c r="B156" s="2399"/>
      <c r="C156" s="2399"/>
      <c r="D156" s="2314"/>
      <c r="E156" s="101"/>
      <c r="F156" s="98">
        <v>314110</v>
      </c>
      <c r="G156" s="2315">
        <v>639.5</v>
      </c>
      <c r="H156" s="2315"/>
      <c r="I156" s="99"/>
      <c r="J156" s="100">
        <v>170.8</v>
      </c>
      <c r="K156" s="2269">
        <v>70</v>
      </c>
      <c r="L156" s="2269"/>
      <c r="M156" s="2269">
        <v>40</v>
      </c>
      <c r="N156" s="2269"/>
      <c r="O156" s="2269"/>
      <c r="P156" s="2269"/>
    </row>
    <row r="157" spans="1:255" s="56" customFormat="1" ht="27.75" customHeight="1" x14ac:dyDescent="0.25">
      <c r="A157" s="2313" t="s">
        <v>233</v>
      </c>
      <c r="B157" s="2399"/>
      <c r="C157" s="2399"/>
      <c r="D157" s="2314"/>
      <c r="E157" s="101"/>
      <c r="F157" s="98">
        <v>316110</v>
      </c>
      <c r="G157" s="2315">
        <v>104.1</v>
      </c>
      <c r="H157" s="2315"/>
      <c r="I157" s="99"/>
      <c r="J157" s="100"/>
      <c r="K157" s="2269"/>
      <c r="L157" s="2269"/>
      <c r="M157" s="2269"/>
      <c r="N157" s="2269"/>
      <c r="O157" s="2269"/>
      <c r="P157" s="2269"/>
    </row>
    <row r="158" spans="1:255" s="56" customFormat="1" x14ac:dyDescent="0.25">
      <c r="A158" s="2313" t="s">
        <v>112</v>
      </c>
      <c r="B158" s="2399"/>
      <c r="C158" s="2399"/>
      <c r="D158" s="2314"/>
      <c r="E158" s="101"/>
      <c r="F158" s="98">
        <v>317110</v>
      </c>
      <c r="G158" s="2267"/>
      <c r="H158" s="2268"/>
      <c r="I158" s="99"/>
      <c r="J158" s="100">
        <v>38.799999999999997</v>
      </c>
      <c r="K158" s="2269">
        <v>38.799999999999997</v>
      </c>
      <c r="L158" s="2269"/>
      <c r="M158" s="2269">
        <v>39.700000000000003</v>
      </c>
      <c r="N158" s="2269"/>
      <c r="O158" s="2269">
        <v>40.200000000000003</v>
      </c>
      <c r="P158" s="2269"/>
    </row>
    <row r="159" spans="1:255" x14ac:dyDescent="0.25">
      <c r="A159" s="2400" t="s">
        <v>221</v>
      </c>
      <c r="B159" s="2401"/>
      <c r="C159" s="2401"/>
      <c r="D159" s="2402"/>
      <c r="E159" s="886"/>
      <c r="F159" s="98">
        <v>319230</v>
      </c>
      <c r="G159" s="2267">
        <v>57.2</v>
      </c>
      <c r="H159" s="2268"/>
      <c r="I159" s="99">
        <v>227.1</v>
      </c>
      <c r="J159" s="100">
        <v>37433.199999999997</v>
      </c>
      <c r="K159" s="2269">
        <v>86105.3</v>
      </c>
      <c r="L159" s="2269"/>
      <c r="M159" s="2269">
        <v>153453.29999999999</v>
      </c>
      <c r="N159" s="2269"/>
      <c r="O159" s="2269">
        <v>250000</v>
      </c>
      <c r="P159" s="2269"/>
    </row>
    <row r="160" spans="1:255" x14ac:dyDescent="0.25">
      <c r="A160" s="2400" t="s">
        <v>234</v>
      </c>
      <c r="B160" s="2401"/>
      <c r="C160" s="2401"/>
      <c r="D160" s="2402"/>
      <c r="E160" s="886"/>
      <c r="F160" s="98">
        <v>319240</v>
      </c>
      <c r="G160" s="2267"/>
      <c r="H160" s="2268"/>
      <c r="I160" s="99">
        <v>5788.8</v>
      </c>
      <c r="J160" s="100">
        <v>7566.8</v>
      </c>
      <c r="K160" s="2269">
        <v>3894.7</v>
      </c>
      <c r="L160" s="2269"/>
      <c r="M160" s="2269">
        <v>546.6</v>
      </c>
      <c r="N160" s="2269"/>
      <c r="O160" s="2269"/>
      <c r="P160" s="2269"/>
    </row>
    <row r="161" spans="1:16" s="29" customFormat="1" x14ac:dyDescent="0.25">
      <c r="A161" s="2410" t="s">
        <v>73</v>
      </c>
      <c r="B161" s="2410"/>
      <c r="C161" s="2410"/>
      <c r="D161" s="2410"/>
      <c r="E161" s="30"/>
      <c r="F161" s="105">
        <v>33</v>
      </c>
      <c r="G161" s="2408">
        <f>SUM(G162:H167)</f>
        <v>98.100000000000009</v>
      </c>
      <c r="H161" s="2409"/>
      <c r="I161" s="106">
        <f>SUM(I162:I167)</f>
        <v>99.40000000000002</v>
      </c>
      <c r="J161" s="106">
        <f>SUM(J162:J167)</f>
        <v>158</v>
      </c>
      <c r="K161" s="2408">
        <f>SUM(K162:L167)</f>
        <v>168</v>
      </c>
      <c r="L161" s="2409"/>
      <c r="M161" s="2408">
        <f>SUM(M162:N167)</f>
        <v>170.9</v>
      </c>
      <c r="N161" s="2409"/>
      <c r="O161" s="2408">
        <f>SUM(O162:P167)</f>
        <v>174.4</v>
      </c>
      <c r="P161" s="2409"/>
    </row>
    <row r="162" spans="1:16" s="56" customFormat="1" x14ac:dyDescent="0.25">
      <c r="A162" s="2313" t="s">
        <v>235</v>
      </c>
      <c r="B162" s="2399"/>
      <c r="C162" s="2399"/>
      <c r="D162" s="2314"/>
      <c r="E162" s="101"/>
      <c r="F162" s="98">
        <v>331110</v>
      </c>
      <c r="G162" s="2267">
        <v>45.1</v>
      </c>
      <c r="H162" s="2268"/>
      <c r="I162" s="99">
        <v>49.1</v>
      </c>
      <c r="J162" s="100">
        <v>96</v>
      </c>
      <c r="K162" s="2269">
        <v>96</v>
      </c>
      <c r="L162" s="2269"/>
      <c r="M162" s="2269">
        <v>100.8</v>
      </c>
      <c r="N162" s="2269"/>
      <c r="O162" s="2269">
        <v>106</v>
      </c>
      <c r="P162" s="2269"/>
    </row>
    <row r="163" spans="1:16" s="56" customFormat="1" x14ac:dyDescent="0.25">
      <c r="A163" s="2313" t="s">
        <v>97</v>
      </c>
      <c r="B163" s="2399"/>
      <c r="C163" s="2399"/>
      <c r="D163" s="2314"/>
      <c r="E163" s="101"/>
      <c r="F163" s="98">
        <v>332110</v>
      </c>
      <c r="G163" s="2315"/>
      <c r="H163" s="2315"/>
      <c r="I163" s="99">
        <v>6</v>
      </c>
      <c r="J163" s="100">
        <v>30</v>
      </c>
      <c r="K163" s="2269">
        <v>30</v>
      </c>
      <c r="L163" s="2269"/>
      <c r="M163" s="2269">
        <v>31.5</v>
      </c>
      <c r="N163" s="2269"/>
      <c r="O163" s="2269">
        <v>33.1</v>
      </c>
      <c r="P163" s="2269"/>
    </row>
    <row r="164" spans="1:16" s="56" customFormat="1" x14ac:dyDescent="0.25">
      <c r="A164" s="2313" t="s">
        <v>97</v>
      </c>
      <c r="B164" s="2399"/>
      <c r="C164" s="2399"/>
      <c r="D164" s="2314"/>
      <c r="E164" s="101"/>
      <c r="F164" s="98">
        <v>335110</v>
      </c>
      <c r="G164" s="103"/>
      <c r="H164" s="104"/>
      <c r="I164" s="99">
        <v>11.1</v>
      </c>
      <c r="J164" s="100"/>
      <c r="K164" s="202"/>
      <c r="L164" s="203"/>
      <c r="M164" s="202"/>
      <c r="N164" s="203"/>
      <c r="O164" s="202"/>
      <c r="P164" s="203"/>
    </row>
    <row r="165" spans="1:16" s="56" customFormat="1" ht="30.75" customHeight="1" x14ac:dyDescent="0.25">
      <c r="A165" s="2266" t="s">
        <v>236</v>
      </c>
      <c r="B165" s="2266"/>
      <c r="C165" s="2266"/>
      <c r="D165" s="2266"/>
      <c r="E165" s="101"/>
      <c r="F165" s="98">
        <v>336110</v>
      </c>
      <c r="G165" s="2267">
        <v>44.6</v>
      </c>
      <c r="H165" s="2268"/>
      <c r="I165" s="99">
        <v>18.100000000000001</v>
      </c>
      <c r="J165" s="111">
        <v>22</v>
      </c>
      <c r="K165" s="2412">
        <v>22</v>
      </c>
      <c r="L165" s="2413"/>
      <c r="M165" s="2412">
        <v>23.1</v>
      </c>
      <c r="N165" s="2413"/>
      <c r="O165" s="2412">
        <v>24.3</v>
      </c>
      <c r="P165" s="2413"/>
    </row>
    <row r="166" spans="1:16" s="56" customFormat="1" ht="30.75" customHeight="1" x14ac:dyDescent="0.25">
      <c r="A166" s="2266" t="s">
        <v>99</v>
      </c>
      <c r="B166" s="2266"/>
      <c r="C166" s="2266"/>
      <c r="D166" s="2266"/>
      <c r="E166" s="101"/>
      <c r="F166" s="98">
        <v>338110</v>
      </c>
      <c r="G166" s="2267"/>
      <c r="H166" s="2268"/>
      <c r="I166" s="99">
        <v>8.1999999999999993</v>
      </c>
      <c r="J166" s="111"/>
      <c r="K166" s="2269">
        <v>10</v>
      </c>
      <c r="L166" s="2269"/>
      <c r="M166" s="2412">
        <v>5</v>
      </c>
      <c r="N166" s="2413"/>
      <c r="O166" s="2412"/>
      <c r="P166" s="2413"/>
    </row>
    <row r="167" spans="1:16" s="56" customFormat="1" x14ac:dyDescent="0.25">
      <c r="A167" s="2266" t="s">
        <v>99</v>
      </c>
      <c r="B167" s="2266"/>
      <c r="C167" s="2266"/>
      <c r="D167" s="2266"/>
      <c r="E167" s="101"/>
      <c r="F167" s="98">
        <v>339110</v>
      </c>
      <c r="G167" s="2267">
        <v>8.4</v>
      </c>
      <c r="H167" s="2268"/>
      <c r="I167" s="99">
        <v>6.9</v>
      </c>
      <c r="J167" s="100">
        <v>10</v>
      </c>
      <c r="K167" s="2269">
        <v>10</v>
      </c>
      <c r="L167" s="2269"/>
      <c r="M167" s="2269">
        <v>10.5</v>
      </c>
      <c r="N167" s="2269"/>
      <c r="O167" s="2269">
        <v>11</v>
      </c>
      <c r="P167" s="2269"/>
    </row>
    <row r="168" spans="1:16" s="56" customFormat="1" ht="43.15" customHeight="1" x14ac:dyDescent="0.25">
      <c r="A168" s="2276" t="s">
        <v>363</v>
      </c>
      <c r="B168" s="2277"/>
      <c r="C168" s="2277"/>
      <c r="D168" s="2278"/>
      <c r="E168" s="134">
        <v>60324</v>
      </c>
      <c r="F168" s="213"/>
      <c r="G168" s="2273">
        <f>G169+G171</f>
        <v>0</v>
      </c>
      <c r="H168" s="2274"/>
      <c r="I168" s="214">
        <f>I169+I171</f>
        <v>0</v>
      </c>
      <c r="J168" s="214">
        <f>J169+J171</f>
        <v>200</v>
      </c>
      <c r="K168" s="2279">
        <f>K169+K171</f>
        <v>1125.5</v>
      </c>
      <c r="L168" s="2279"/>
      <c r="M168" s="2279">
        <f t="shared" ref="M168" si="42">M169+M171</f>
        <v>1668.8</v>
      </c>
      <c r="N168" s="2279"/>
      <c r="O168" s="2279">
        <f t="shared" ref="O168" si="43">O169+O171</f>
        <v>1668.8</v>
      </c>
      <c r="P168" s="2279"/>
    </row>
    <row r="169" spans="1:16" s="56" customFormat="1" x14ac:dyDescent="0.25">
      <c r="A169" s="2280" t="s">
        <v>88</v>
      </c>
      <c r="B169" s="2281"/>
      <c r="C169" s="2281"/>
      <c r="D169" s="2282"/>
      <c r="E169" s="101"/>
      <c r="F169" s="213">
        <v>22</v>
      </c>
      <c r="G169" s="2273">
        <f>G170</f>
        <v>0</v>
      </c>
      <c r="H169" s="2274"/>
      <c r="I169" s="214">
        <f>I170</f>
        <v>0</v>
      </c>
      <c r="J169" s="214">
        <f>J170</f>
        <v>0</v>
      </c>
      <c r="K169" s="2275">
        <f>K170</f>
        <v>1025.5</v>
      </c>
      <c r="L169" s="2275"/>
      <c r="M169" s="2275">
        <f t="shared" ref="M169" si="44">M170</f>
        <v>1168.8</v>
      </c>
      <c r="N169" s="2275"/>
      <c r="O169" s="2275">
        <f t="shared" ref="O169" si="45">O170</f>
        <v>1168.8</v>
      </c>
      <c r="P169" s="2275"/>
    </row>
    <row r="170" spans="1:16" s="56" customFormat="1" x14ac:dyDescent="0.25">
      <c r="A170" s="2266" t="s">
        <v>140</v>
      </c>
      <c r="B170" s="2266"/>
      <c r="C170" s="2266"/>
      <c r="D170" s="2266"/>
      <c r="E170" s="101"/>
      <c r="F170" s="98">
        <v>222999</v>
      </c>
      <c r="G170" s="2267"/>
      <c r="H170" s="2268"/>
      <c r="I170" s="99"/>
      <c r="J170" s="100"/>
      <c r="K170" s="2269">
        <v>1025.5</v>
      </c>
      <c r="L170" s="2269"/>
      <c r="M170" s="2269">
        <v>1168.8</v>
      </c>
      <c r="N170" s="2269"/>
      <c r="O170" s="2269">
        <v>1168.8</v>
      </c>
      <c r="P170" s="2269"/>
    </row>
    <row r="171" spans="1:16" s="56" customFormat="1" x14ac:dyDescent="0.25">
      <c r="A171" s="2270" t="s">
        <v>71</v>
      </c>
      <c r="B171" s="2271"/>
      <c r="C171" s="2271"/>
      <c r="D171" s="2272"/>
      <c r="E171" s="101"/>
      <c r="F171" s="213">
        <v>28</v>
      </c>
      <c r="G171" s="2273">
        <f>G172</f>
        <v>0</v>
      </c>
      <c r="H171" s="2274"/>
      <c r="I171" s="214">
        <f>I172</f>
        <v>0</v>
      </c>
      <c r="J171" s="214">
        <f>J172</f>
        <v>200</v>
      </c>
      <c r="K171" s="2275">
        <f>K172</f>
        <v>100</v>
      </c>
      <c r="L171" s="2275"/>
      <c r="M171" s="2275">
        <f t="shared" ref="M171" si="46">M172</f>
        <v>500</v>
      </c>
      <c r="N171" s="2275"/>
      <c r="O171" s="2275">
        <f t="shared" ref="O171" si="47">O172</f>
        <v>500</v>
      </c>
      <c r="P171" s="2275"/>
    </row>
    <row r="172" spans="1:16" s="56" customFormat="1" x14ac:dyDescent="0.25">
      <c r="A172" s="2266" t="s">
        <v>364</v>
      </c>
      <c r="B172" s="2266"/>
      <c r="C172" s="2266"/>
      <c r="D172" s="2266"/>
      <c r="E172" s="101"/>
      <c r="F172" s="98">
        <v>281390</v>
      </c>
      <c r="G172" s="2267"/>
      <c r="H172" s="2268"/>
      <c r="I172" s="99"/>
      <c r="J172" s="100">
        <v>200</v>
      </c>
      <c r="K172" s="2269">
        <v>100</v>
      </c>
      <c r="L172" s="2269"/>
      <c r="M172" s="2269">
        <v>500</v>
      </c>
      <c r="N172" s="2269"/>
      <c r="O172" s="2269">
        <v>500</v>
      </c>
      <c r="P172" s="2269"/>
    </row>
    <row r="173" spans="1:16" s="56" customFormat="1" ht="42.6" customHeight="1" x14ac:dyDescent="0.25">
      <c r="A173" s="2276" t="s">
        <v>207</v>
      </c>
      <c r="B173" s="2277"/>
      <c r="C173" s="2277"/>
      <c r="D173" s="2278"/>
      <c r="E173" s="107">
        <v>70400</v>
      </c>
      <c r="F173" s="112"/>
      <c r="G173" s="2316">
        <f>G174</f>
        <v>117243.5</v>
      </c>
      <c r="H173" s="2317"/>
      <c r="I173" s="113">
        <f>I174</f>
        <v>0</v>
      </c>
      <c r="J173" s="113">
        <f>J174</f>
        <v>0</v>
      </c>
      <c r="K173" s="2411"/>
      <c r="L173" s="2411"/>
      <c r="M173" s="2411"/>
      <c r="N173" s="2411"/>
      <c r="O173" s="2411"/>
      <c r="P173" s="2411"/>
    </row>
    <row r="174" spans="1:16" s="56" customFormat="1" ht="49.5" customHeight="1" x14ac:dyDescent="0.25">
      <c r="A174" s="2395" t="s">
        <v>189</v>
      </c>
      <c r="B174" s="2396"/>
      <c r="C174" s="2396"/>
      <c r="D174" s="2397"/>
      <c r="E174" s="101"/>
      <c r="F174" s="98">
        <v>291420</v>
      </c>
      <c r="G174" s="2267">
        <v>117243.5</v>
      </c>
      <c r="H174" s="2268"/>
      <c r="I174" s="99"/>
      <c r="J174" s="100"/>
      <c r="K174" s="2269"/>
      <c r="L174" s="2269"/>
      <c r="M174" s="2269"/>
      <c r="N174" s="2269"/>
      <c r="O174" s="2269"/>
      <c r="P174" s="2269"/>
    </row>
    <row r="175" spans="1:16" s="56" customFormat="1" x14ac:dyDescent="0.25">
      <c r="A175" s="114"/>
      <c r="B175" s="114"/>
      <c r="C175" s="114"/>
      <c r="D175" s="114"/>
      <c r="E175" s="108"/>
      <c r="F175" s="108"/>
      <c r="G175" s="115"/>
      <c r="H175" s="115"/>
      <c r="I175" s="116"/>
      <c r="J175" s="116"/>
      <c r="K175" s="116"/>
      <c r="L175" s="116"/>
      <c r="M175" s="116"/>
      <c r="N175" s="116"/>
      <c r="O175" s="116"/>
      <c r="P175" s="116"/>
    </row>
    <row r="176" spans="1:16" x14ac:dyDescent="0.25">
      <c r="A176" s="2439" t="s">
        <v>877</v>
      </c>
      <c r="B176" s="2439"/>
      <c r="C176" s="2439"/>
      <c r="D176" s="2439"/>
      <c r="E176" s="2439"/>
      <c r="F176" s="2439"/>
      <c r="G176" s="2439"/>
      <c r="H176" s="2439"/>
      <c r="I176" s="2439"/>
      <c r="J176" s="2439"/>
      <c r="K176" s="2439"/>
      <c r="L176" s="2439"/>
      <c r="M176" s="2439"/>
      <c r="N176" s="2439"/>
      <c r="O176" s="2439"/>
      <c r="P176" s="2439"/>
    </row>
    <row r="177" spans="1:20" x14ac:dyDescent="0.25">
      <c r="A177" s="2304" t="s">
        <v>1</v>
      </c>
      <c r="B177" s="2304"/>
      <c r="C177" s="2304"/>
      <c r="D177" s="2304"/>
      <c r="E177" s="2304" t="s">
        <v>0</v>
      </c>
      <c r="F177" s="2304"/>
      <c r="G177" s="2304"/>
      <c r="H177" s="2304"/>
      <c r="I177" s="2438" t="s">
        <v>41</v>
      </c>
      <c r="J177" s="2438" t="s">
        <v>40</v>
      </c>
      <c r="K177" s="2438" t="s">
        <v>358</v>
      </c>
      <c r="L177" s="98">
        <v>2025</v>
      </c>
      <c r="M177" s="2438" t="s">
        <v>359</v>
      </c>
      <c r="N177" s="101">
        <v>2026</v>
      </c>
      <c r="O177" s="101">
        <v>2027</v>
      </c>
      <c r="P177" s="101">
        <v>2028</v>
      </c>
    </row>
    <row r="178" spans="1:20" ht="42" x14ac:dyDescent="0.25">
      <c r="A178" s="2304"/>
      <c r="B178" s="2304"/>
      <c r="C178" s="2304"/>
      <c r="D178" s="2304"/>
      <c r="E178" s="101" t="s">
        <v>42</v>
      </c>
      <c r="F178" s="101" t="s">
        <v>36</v>
      </c>
      <c r="G178" s="890" t="s">
        <v>13</v>
      </c>
      <c r="H178" s="883" t="s">
        <v>37</v>
      </c>
      <c r="I178" s="2438"/>
      <c r="J178" s="2438"/>
      <c r="K178" s="2438"/>
      <c r="L178" s="922" t="s">
        <v>39</v>
      </c>
      <c r="M178" s="2438"/>
      <c r="N178" s="890" t="s">
        <v>13</v>
      </c>
      <c r="O178" s="890" t="s">
        <v>14</v>
      </c>
      <c r="P178" s="890" t="s">
        <v>14</v>
      </c>
    </row>
    <row r="179" spans="1:20" x14ac:dyDescent="0.25">
      <c r="A179" s="2290">
        <v>1</v>
      </c>
      <c r="B179" s="2415"/>
      <c r="C179" s="2415"/>
      <c r="D179" s="2291"/>
      <c r="E179" s="101">
        <v>2</v>
      </c>
      <c r="F179" s="101">
        <v>3</v>
      </c>
      <c r="G179" s="101">
        <v>4</v>
      </c>
      <c r="H179" s="101">
        <v>5</v>
      </c>
      <c r="I179" s="101">
        <v>6</v>
      </c>
      <c r="J179" s="101">
        <v>7</v>
      </c>
      <c r="K179" s="101">
        <v>8</v>
      </c>
      <c r="L179" s="101">
        <v>9</v>
      </c>
      <c r="M179" s="101" t="s">
        <v>43</v>
      </c>
      <c r="N179" s="101">
        <v>11</v>
      </c>
      <c r="O179" s="101">
        <v>12</v>
      </c>
      <c r="P179" s="101">
        <v>13</v>
      </c>
    </row>
    <row r="180" spans="1:20" ht="44.65" customHeight="1" x14ac:dyDescent="0.25">
      <c r="A180" s="2416" t="s">
        <v>202</v>
      </c>
      <c r="B180" s="2417"/>
      <c r="C180" s="2417"/>
      <c r="D180" s="2418"/>
      <c r="E180" s="30">
        <v>7503</v>
      </c>
      <c r="F180" s="30">
        <v>70277</v>
      </c>
      <c r="G180" s="30"/>
      <c r="H180" s="30"/>
      <c r="I180" s="923"/>
      <c r="J180" s="923"/>
      <c r="K180" s="923"/>
      <c r="L180" s="923"/>
      <c r="M180" s="924">
        <v>0</v>
      </c>
      <c r="N180" s="924">
        <f>N181</f>
        <v>205000</v>
      </c>
      <c r="O180" s="924">
        <f>O181</f>
        <v>134156.79999999999</v>
      </c>
      <c r="P180" s="924">
        <f>P181</f>
        <v>0</v>
      </c>
    </row>
    <row r="181" spans="1:20" x14ac:dyDescent="0.25">
      <c r="A181" s="2419" t="s">
        <v>221</v>
      </c>
      <c r="B181" s="2420"/>
      <c r="C181" s="2420"/>
      <c r="D181" s="2421"/>
      <c r="E181" s="191"/>
      <c r="F181" s="191"/>
      <c r="G181" s="191"/>
      <c r="H181" s="925">
        <v>319230</v>
      </c>
      <c r="I181" s="926"/>
      <c r="J181" s="926"/>
      <c r="K181" s="926"/>
      <c r="L181" s="926"/>
      <c r="M181" s="927">
        <v>0</v>
      </c>
      <c r="N181" s="927">
        <v>205000</v>
      </c>
      <c r="O181" s="927">
        <v>134156.79999999999</v>
      </c>
      <c r="P181" s="927"/>
      <c r="Q181" s="928"/>
    </row>
    <row r="182" spans="1:20" ht="36" customHeight="1" x14ac:dyDescent="0.25">
      <c r="A182" s="2416" t="s">
        <v>238</v>
      </c>
      <c r="B182" s="2417"/>
      <c r="C182" s="2417"/>
      <c r="D182" s="2418"/>
      <c r="E182" s="105">
        <v>7503</v>
      </c>
      <c r="F182" s="105">
        <v>70324</v>
      </c>
      <c r="G182" s="929"/>
      <c r="H182" s="929"/>
      <c r="I182" s="930">
        <f>I183+I184</f>
        <v>451207.45999999985</v>
      </c>
      <c r="J182" s="930"/>
      <c r="K182" s="930">
        <f t="shared" ref="K182" si="48">K183+K184</f>
        <v>445134.35999999993</v>
      </c>
      <c r="L182" s="930">
        <f>L183+L184</f>
        <v>43726.169000000002</v>
      </c>
      <c r="M182" s="930">
        <f t="shared" ref="M182:P182" si="49">M183+M184</f>
        <v>401408.19099999993</v>
      </c>
      <c r="N182" s="930">
        <f t="shared" si="49"/>
        <v>56343.340499999991</v>
      </c>
      <c r="O182" s="930">
        <f t="shared" si="49"/>
        <v>53021.174999999996</v>
      </c>
      <c r="P182" s="930">
        <f t="shared" si="49"/>
        <v>67724.743499999997</v>
      </c>
    </row>
    <row r="183" spans="1:20" x14ac:dyDescent="0.25">
      <c r="A183" s="2419" t="s">
        <v>221</v>
      </c>
      <c r="B183" s="2420"/>
      <c r="C183" s="2420"/>
      <c r="D183" s="2421"/>
      <c r="E183" s="931"/>
      <c r="F183" s="931"/>
      <c r="G183" s="931"/>
      <c r="H183" s="931">
        <v>319230</v>
      </c>
      <c r="I183" s="94">
        <f>I186+I189+I192+I195+I198+I201+I204</f>
        <v>445268.85999999987</v>
      </c>
      <c r="J183" s="94"/>
      <c r="K183" s="94">
        <f t="shared" ref="K183" si="50">K186+K189+K192+K195+K198+K201+K204</f>
        <v>444112.4599999999</v>
      </c>
      <c r="L183" s="932">
        <f>L186+L189+L192+L195+L198+L201+L204</f>
        <v>41492.769</v>
      </c>
      <c r="M183" s="932">
        <f t="shared" ref="M183:P183" si="51">M186+M189+M192+M195+M198+M201+M204</f>
        <v>402619.69099999993</v>
      </c>
      <c r="N183" s="932">
        <f t="shared" si="51"/>
        <v>57583.44049999999</v>
      </c>
      <c r="O183" s="932">
        <f t="shared" si="51"/>
        <v>52992.574999999997</v>
      </c>
      <c r="P183" s="932">
        <f t="shared" si="51"/>
        <v>67724.743499999997</v>
      </c>
    </row>
    <row r="184" spans="1:20" x14ac:dyDescent="0.25">
      <c r="A184" s="2419" t="s">
        <v>234</v>
      </c>
      <c r="B184" s="2420"/>
      <c r="C184" s="2420"/>
      <c r="D184" s="2421"/>
      <c r="E184" s="931"/>
      <c r="F184" s="931"/>
      <c r="G184" s="931"/>
      <c r="H184" s="931">
        <v>319240</v>
      </c>
      <c r="I184" s="94">
        <f>I187+I190+I193+I196+I199+I202+I205</f>
        <v>5938.5999999999995</v>
      </c>
      <c r="J184" s="94"/>
      <c r="K184" s="94">
        <f t="shared" ref="K184" si="52">K187+K190+K193+K196+K199+K202+K205</f>
        <v>1021.8999999999999</v>
      </c>
      <c r="L184" s="932">
        <f>L187+L190+L193+L196+L199+L202+L205</f>
        <v>2233.4</v>
      </c>
      <c r="M184" s="932">
        <f t="shared" ref="M184:P184" si="53">M187+M190+M193+M196+M199+M202+M205</f>
        <v>-1211.5</v>
      </c>
      <c r="N184" s="932">
        <f t="shared" si="53"/>
        <v>-1240.0999999999999</v>
      </c>
      <c r="O184" s="932">
        <f t="shared" si="53"/>
        <v>28.600000000000023</v>
      </c>
      <c r="P184" s="932">
        <f t="shared" si="53"/>
        <v>0</v>
      </c>
      <c r="T184" s="878" t="s">
        <v>118</v>
      </c>
    </row>
    <row r="185" spans="1:20" s="204" customFormat="1" x14ac:dyDescent="0.25">
      <c r="A185" s="2422" t="s">
        <v>328</v>
      </c>
      <c r="B185" s="2423"/>
      <c r="C185" s="2423"/>
      <c r="D185" s="2424"/>
      <c r="E185" s="208"/>
      <c r="F185" s="208"/>
      <c r="G185" s="208">
        <v>14925</v>
      </c>
      <c r="H185" s="208"/>
      <c r="I185" s="209">
        <f>10135.9*R178</f>
        <v>0</v>
      </c>
      <c r="J185" s="210">
        <v>2024</v>
      </c>
      <c r="K185" s="209">
        <f>'[1]Formularul 3_InvCap P3 70324'!G13-'[1]Formularul 3_InvCap P3 70324'!I13-'[1]Formularul 3_InvCap P3 70324'!J13</f>
        <v>0</v>
      </c>
      <c r="L185" s="209">
        <f>L186+L187</f>
        <v>-470</v>
      </c>
      <c r="M185" s="209">
        <f>SUM(M186:M187)</f>
        <v>195715.36999999997</v>
      </c>
      <c r="N185" s="209">
        <f t="shared" ref="N185:P185" si="54">SUM(N186:N187)</f>
        <v>19571.536999999997</v>
      </c>
      <c r="O185" s="209">
        <f t="shared" si="54"/>
        <v>7699.636999999997</v>
      </c>
      <c r="P185" s="209">
        <f t="shared" si="54"/>
        <v>22431.805499999995</v>
      </c>
      <c r="R185" s="205"/>
    </row>
    <row r="186" spans="1:20" s="56" customFormat="1" ht="28.9" customHeight="1" x14ac:dyDescent="0.25">
      <c r="A186" s="2425" t="s">
        <v>329</v>
      </c>
      <c r="B186" s="2426"/>
      <c r="C186" s="2426"/>
      <c r="D186" s="2427"/>
      <c r="E186" s="197"/>
      <c r="F186" s="197"/>
      <c r="G186" s="197"/>
      <c r="H186" s="197">
        <v>319230</v>
      </c>
      <c r="I186" s="211">
        <v>195715.36999999997</v>
      </c>
      <c r="J186" s="212"/>
      <c r="K186" s="211">
        <f>I186</f>
        <v>195715.36999999997</v>
      </c>
      <c r="L186" s="211">
        <v>0</v>
      </c>
      <c r="M186" s="211">
        <f>K186-L186</f>
        <v>195715.36999999997</v>
      </c>
      <c r="N186" s="211">
        <f>I186*10%</f>
        <v>19571.536999999997</v>
      </c>
      <c r="O186" s="211">
        <f>I186*10%-11871.9</f>
        <v>7699.636999999997</v>
      </c>
      <c r="P186" s="211">
        <f>I186*15%-6925.5</f>
        <v>22431.805499999995</v>
      </c>
      <c r="R186" s="205"/>
    </row>
    <row r="187" spans="1:20" s="56" customFormat="1" ht="28.9" customHeight="1" x14ac:dyDescent="0.25">
      <c r="A187" s="2425" t="s">
        <v>330</v>
      </c>
      <c r="B187" s="2426"/>
      <c r="C187" s="2426"/>
      <c r="D187" s="2427"/>
      <c r="E187" s="197"/>
      <c r="F187" s="197"/>
      <c r="G187" s="197"/>
      <c r="H187" s="197">
        <v>319240</v>
      </c>
      <c r="I187" s="211">
        <f>348.2*Q178</f>
        <v>0</v>
      </c>
      <c r="J187" s="212"/>
      <c r="K187" s="211">
        <f>I187-470</f>
        <v>-470</v>
      </c>
      <c r="L187" s="211">
        <f>K187</f>
        <v>-470</v>
      </c>
      <c r="M187" s="211">
        <f>K187-L187</f>
        <v>0</v>
      </c>
      <c r="N187" s="211"/>
      <c r="O187" s="211"/>
      <c r="P187" s="211"/>
      <c r="R187" s="205"/>
    </row>
    <row r="188" spans="1:20" s="204" customFormat="1" x14ac:dyDescent="0.25">
      <c r="A188" s="2422" t="s">
        <v>331</v>
      </c>
      <c r="B188" s="2423"/>
      <c r="C188" s="2423"/>
      <c r="D188" s="2424"/>
      <c r="E188" s="208"/>
      <c r="F188" s="208"/>
      <c r="G188" s="208">
        <v>14930</v>
      </c>
      <c r="H188" s="208"/>
      <c r="I188" s="209">
        <f>11565.7*R178</f>
        <v>0</v>
      </c>
      <c r="J188" s="210">
        <v>2023</v>
      </c>
      <c r="K188" s="209">
        <f>'[1]Formularul 3_InvCap P3 70324'!G14-'[1]Formularul 3_InvCap P3 70324'!I14-'[1]Formularul 3_InvCap P3 70324'!J14</f>
        <v>768034.12999999989</v>
      </c>
      <c r="L188" s="209">
        <f>L189+L190</f>
        <v>23380.269</v>
      </c>
      <c r="M188" s="209">
        <f>SUM(M189:M190)</f>
        <v>203875.421</v>
      </c>
      <c r="N188" s="209">
        <f t="shared" ref="N188:P188" si="55">SUM(N189:N190)</f>
        <v>34954.403499999993</v>
      </c>
      <c r="O188" s="209">
        <f t="shared" si="55"/>
        <v>45321.538</v>
      </c>
      <c r="P188" s="209">
        <f t="shared" si="55"/>
        <v>45292.938000000002</v>
      </c>
      <c r="Q188" s="56"/>
      <c r="R188" s="206"/>
      <c r="T188" s="207"/>
    </row>
    <row r="189" spans="1:20" s="56" customFormat="1" ht="28.9" customHeight="1" x14ac:dyDescent="0.25">
      <c r="A189" s="2425" t="s">
        <v>332</v>
      </c>
      <c r="B189" s="2426"/>
      <c r="C189" s="2426"/>
      <c r="D189" s="2427"/>
      <c r="E189" s="197"/>
      <c r="F189" s="197"/>
      <c r="G189" s="197"/>
      <c r="H189" s="197">
        <v>319230</v>
      </c>
      <c r="I189" s="211">
        <v>226464.69</v>
      </c>
      <c r="J189" s="212"/>
      <c r="K189" s="211">
        <f>I189</f>
        <v>226464.69</v>
      </c>
      <c r="L189" s="211">
        <f>K189*10%</f>
        <v>22646.469000000001</v>
      </c>
      <c r="M189" s="211">
        <f>K189-L189</f>
        <v>203818.22099999999</v>
      </c>
      <c r="N189" s="211">
        <f>I189*15%+956.1</f>
        <v>34925.803499999995</v>
      </c>
      <c r="O189" s="211">
        <f>I189*20%</f>
        <v>45292.938000000002</v>
      </c>
      <c r="P189" s="211">
        <f>I189*20%</f>
        <v>45292.938000000002</v>
      </c>
      <c r="R189" s="205"/>
    </row>
    <row r="190" spans="1:20" s="56" customFormat="1" ht="28.9" customHeight="1" x14ac:dyDescent="0.25">
      <c r="A190" s="2425" t="s">
        <v>333</v>
      </c>
      <c r="B190" s="2426"/>
      <c r="C190" s="2426"/>
      <c r="D190" s="2427"/>
      <c r="E190" s="197"/>
      <c r="F190" s="197"/>
      <c r="G190" s="197"/>
      <c r="H190" s="197">
        <v>319240</v>
      </c>
      <c r="I190" s="211">
        <f>3611.9+4.7*Q178</f>
        <v>3611.9</v>
      </c>
      <c r="J190" s="212"/>
      <c r="K190" s="211">
        <f>I190-2820.9</f>
        <v>791</v>
      </c>
      <c r="L190" s="211">
        <v>733.8</v>
      </c>
      <c r="M190" s="211">
        <f>K190-L190</f>
        <v>57.200000000000045</v>
      </c>
      <c r="N190" s="211">
        <f>M190/2</f>
        <v>28.600000000000023</v>
      </c>
      <c r="O190" s="211">
        <f>M190/2</f>
        <v>28.600000000000023</v>
      </c>
      <c r="P190" s="211"/>
      <c r="R190" s="205"/>
    </row>
    <row r="191" spans="1:20" s="204" customFormat="1" x14ac:dyDescent="0.25">
      <c r="A191" s="2422" t="s">
        <v>334</v>
      </c>
      <c r="B191" s="2423"/>
      <c r="C191" s="2423"/>
      <c r="D191" s="2424"/>
      <c r="E191" s="208"/>
      <c r="F191" s="208"/>
      <c r="G191" s="208">
        <v>14924</v>
      </c>
      <c r="H191" s="208"/>
      <c r="I191" s="209">
        <f>11901.6*R178</f>
        <v>0</v>
      </c>
      <c r="J191" s="210">
        <v>2023</v>
      </c>
      <c r="K191" s="209">
        <f>'[1]Formularul 3_InvCap P3 70324'!G15-'[1]Formularul 3_InvCap P3 70324'!I15-'[1]Formularul 3_InvCap P3 70324'!J15</f>
        <v>201234.40999999997</v>
      </c>
      <c r="L191" s="209">
        <f>L192+L193</f>
        <v>0</v>
      </c>
      <c r="M191" s="209">
        <f>SUM(M192:M193)</f>
        <v>-1268.7</v>
      </c>
      <c r="N191" s="209">
        <f t="shared" ref="N191:P191" si="56">SUM(N192:N193)</f>
        <v>-1268.7</v>
      </c>
      <c r="O191" s="209">
        <f t="shared" si="56"/>
        <v>0</v>
      </c>
      <c r="P191" s="209">
        <f t="shared" si="56"/>
        <v>0</v>
      </c>
      <c r="Q191" s="56"/>
      <c r="R191" s="206"/>
      <c r="T191" s="207"/>
    </row>
    <row r="192" spans="1:20" s="56" customFormat="1" ht="28.9" customHeight="1" x14ac:dyDescent="0.25">
      <c r="A192" s="2425" t="s">
        <v>335</v>
      </c>
      <c r="B192" s="2426"/>
      <c r="C192" s="2426"/>
      <c r="D192" s="2427"/>
      <c r="E192" s="197"/>
      <c r="F192" s="197"/>
      <c r="G192" s="197"/>
      <c r="H192" s="197">
        <v>319230</v>
      </c>
      <c r="I192" s="211">
        <f>11701.6*R178</f>
        <v>0</v>
      </c>
      <c r="J192" s="212"/>
      <c r="K192" s="211">
        <f>I192</f>
        <v>0</v>
      </c>
      <c r="L192" s="211">
        <v>0</v>
      </c>
      <c r="M192" s="211">
        <f>K192-L192</f>
        <v>0</v>
      </c>
      <c r="N192" s="211">
        <f>M192*10%</f>
        <v>0</v>
      </c>
      <c r="O192" s="211">
        <f>M192*40%</f>
        <v>0</v>
      </c>
      <c r="P192" s="211">
        <f>M192*50%</f>
        <v>0</v>
      </c>
      <c r="R192" s="205"/>
    </row>
    <row r="193" spans="1:20" s="56" customFormat="1" ht="28.9" customHeight="1" x14ac:dyDescent="0.25">
      <c r="A193" s="2425" t="s">
        <v>336</v>
      </c>
      <c r="B193" s="2426"/>
      <c r="C193" s="2426"/>
      <c r="D193" s="2427"/>
      <c r="E193" s="197"/>
      <c r="F193" s="197"/>
      <c r="G193" s="197"/>
      <c r="H193" s="197">
        <v>319240</v>
      </c>
      <c r="I193" s="211">
        <f>200*R178</f>
        <v>0</v>
      </c>
      <c r="J193" s="212"/>
      <c r="K193" s="211">
        <f>I193-1268.7</f>
        <v>-1268.7</v>
      </c>
      <c r="L193" s="211"/>
      <c r="M193" s="211">
        <f>K193-L193</f>
        <v>-1268.7</v>
      </c>
      <c r="N193" s="211">
        <f>M193</f>
        <v>-1268.7</v>
      </c>
      <c r="O193" s="211"/>
      <c r="P193" s="211"/>
      <c r="R193" s="205"/>
    </row>
    <row r="194" spans="1:20" s="204" customFormat="1" x14ac:dyDescent="0.25">
      <c r="A194" s="2422" t="s">
        <v>337</v>
      </c>
      <c r="B194" s="2423"/>
      <c r="C194" s="2423"/>
      <c r="D194" s="2424"/>
      <c r="E194" s="208"/>
      <c r="F194" s="208"/>
      <c r="G194" s="208">
        <v>14935</v>
      </c>
      <c r="H194" s="208"/>
      <c r="I194" s="209">
        <f>3756.4*R178</f>
        <v>0</v>
      </c>
      <c r="J194" s="210">
        <v>2024</v>
      </c>
      <c r="K194" s="209">
        <f>'[1]Formularul 3_InvCap P3 70324'!G16-'[1]Formularul 3_InvCap P3 70324'!I16-'[1]Formularul 3_InvCap P3 70324'!J16</f>
        <v>227336.53</v>
      </c>
      <c r="L194" s="209">
        <f>SUM(L195:L196)</f>
        <v>0</v>
      </c>
      <c r="M194" s="209">
        <f>SUM(M195:M196)</f>
        <v>0</v>
      </c>
      <c r="N194" s="209">
        <f t="shared" ref="N194:P194" si="57">SUM(N195:N196)</f>
        <v>0</v>
      </c>
      <c r="O194" s="209">
        <f t="shared" si="57"/>
        <v>0</v>
      </c>
      <c r="P194" s="209">
        <f t="shared" si="57"/>
        <v>0</v>
      </c>
      <c r="Q194" s="56"/>
      <c r="R194" s="206"/>
      <c r="T194" s="207"/>
    </row>
    <row r="195" spans="1:20" s="56" customFormat="1" ht="28.9" customHeight="1" x14ac:dyDescent="0.25">
      <c r="A195" s="2425" t="s">
        <v>338</v>
      </c>
      <c r="B195" s="2426"/>
      <c r="C195" s="2426"/>
      <c r="D195" s="2427"/>
      <c r="E195" s="197"/>
      <c r="F195" s="197"/>
      <c r="G195" s="197"/>
      <c r="H195" s="197">
        <v>319230</v>
      </c>
      <c r="I195" s="211">
        <f>3676.4*R178</f>
        <v>0</v>
      </c>
      <c r="J195" s="212"/>
      <c r="K195" s="211">
        <f>I195</f>
        <v>0</v>
      </c>
      <c r="L195" s="211">
        <v>0</v>
      </c>
      <c r="M195" s="211">
        <f>K195-L195</f>
        <v>0</v>
      </c>
      <c r="N195" s="211"/>
      <c r="O195" s="211">
        <f>M195*10%</f>
        <v>0</v>
      </c>
      <c r="P195" s="211">
        <f>M195*90%</f>
        <v>0</v>
      </c>
      <c r="R195" s="205"/>
    </row>
    <row r="196" spans="1:20" s="56" customFormat="1" ht="28.9" customHeight="1" x14ac:dyDescent="0.25">
      <c r="A196" s="2425" t="s">
        <v>339</v>
      </c>
      <c r="B196" s="2426"/>
      <c r="C196" s="2426"/>
      <c r="D196" s="2427"/>
      <c r="E196" s="197"/>
      <c r="F196" s="197"/>
      <c r="G196" s="197"/>
      <c r="H196" s="197">
        <v>319240</v>
      </c>
      <c r="I196" s="211">
        <f>80*R178</f>
        <v>0</v>
      </c>
      <c r="J196" s="212"/>
      <c r="K196" s="211">
        <f>I196</f>
        <v>0</v>
      </c>
      <c r="L196" s="211">
        <v>0</v>
      </c>
      <c r="M196" s="211">
        <f>K196-L196</f>
        <v>0</v>
      </c>
      <c r="N196" s="211">
        <f>M196*70%</f>
        <v>0</v>
      </c>
      <c r="O196" s="211">
        <f>M196*30%</f>
        <v>0</v>
      </c>
      <c r="P196" s="211"/>
      <c r="R196" s="205"/>
    </row>
    <row r="197" spans="1:20" s="204" customFormat="1" x14ac:dyDescent="0.25">
      <c r="A197" s="2422" t="s">
        <v>340</v>
      </c>
      <c r="B197" s="2423"/>
      <c r="C197" s="2423"/>
      <c r="D197" s="2424"/>
      <c r="E197" s="208"/>
      <c r="F197" s="208"/>
      <c r="G197" s="208">
        <v>14921</v>
      </c>
      <c r="H197" s="208"/>
      <c r="I197" s="209">
        <f>I198+I199</f>
        <v>19165.599999999999</v>
      </c>
      <c r="J197" s="210"/>
      <c r="K197" s="209">
        <f>'[1]Formularul 3_InvCap P3 70324'!G17-'[1]Formularul 3_InvCap P3 70324'!I17-'[1]Formularul 3_InvCap P3 70324'!J17</f>
        <v>235573.13999999998</v>
      </c>
      <c r="L197" s="209">
        <f t="shared" ref="L197:M197" si="58">SUM(L198:L199)</f>
        <v>15009.2</v>
      </c>
      <c r="M197" s="209">
        <f t="shared" si="58"/>
        <v>3000</v>
      </c>
      <c r="N197" s="209">
        <v>3000</v>
      </c>
      <c r="O197" s="209">
        <v>0</v>
      </c>
      <c r="P197" s="209">
        <v>0</v>
      </c>
      <c r="Q197" s="56"/>
      <c r="R197" s="206"/>
      <c r="T197" s="207"/>
    </row>
    <row r="198" spans="1:20" s="56" customFormat="1" ht="28.9" customHeight="1" x14ac:dyDescent="0.25">
      <c r="A198" s="2425" t="s">
        <v>341</v>
      </c>
      <c r="B198" s="2426"/>
      <c r="C198" s="2426"/>
      <c r="D198" s="2427"/>
      <c r="E198" s="197"/>
      <c r="F198" s="197"/>
      <c r="G198" s="197"/>
      <c r="H198" s="197">
        <v>319230</v>
      </c>
      <c r="I198" s="211">
        <v>18451.599999999999</v>
      </c>
      <c r="J198" s="210">
        <v>2023</v>
      </c>
      <c r="K198" s="211">
        <f>I198-929.3-227.1</f>
        <v>17295.2</v>
      </c>
      <c r="L198" s="211">
        <v>14295.2</v>
      </c>
      <c r="M198" s="211">
        <f>K198-L198</f>
        <v>3000</v>
      </c>
      <c r="N198" s="211">
        <f>M198</f>
        <v>3000</v>
      </c>
      <c r="O198" s="211"/>
      <c r="P198" s="211"/>
      <c r="R198" s="205"/>
    </row>
    <row r="199" spans="1:20" s="56" customFormat="1" ht="32.25" customHeight="1" x14ac:dyDescent="0.25">
      <c r="A199" s="2425" t="s">
        <v>341</v>
      </c>
      <c r="B199" s="2426"/>
      <c r="C199" s="2426"/>
      <c r="D199" s="2427"/>
      <c r="E199" s="197"/>
      <c r="F199" s="197"/>
      <c r="G199" s="197"/>
      <c r="H199" s="197">
        <v>319240</v>
      </c>
      <c r="I199" s="211">
        <v>714</v>
      </c>
      <c r="J199" s="210">
        <v>2023</v>
      </c>
      <c r="K199" s="211">
        <f>I199</f>
        <v>714</v>
      </c>
      <c r="L199" s="211">
        <v>714</v>
      </c>
      <c r="M199" s="211">
        <f>K199-L199</f>
        <v>0</v>
      </c>
      <c r="N199" s="211"/>
      <c r="O199" s="211"/>
      <c r="P199" s="211"/>
      <c r="R199" s="205"/>
    </row>
    <row r="200" spans="1:20" s="204" customFormat="1" x14ac:dyDescent="0.25">
      <c r="A200" s="2422" t="s">
        <v>342</v>
      </c>
      <c r="B200" s="2423"/>
      <c r="C200" s="2423"/>
      <c r="D200" s="2424"/>
      <c r="E200" s="208"/>
      <c r="F200" s="208"/>
      <c r="G200" s="208">
        <v>14929</v>
      </c>
      <c r="H200" s="208"/>
      <c r="I200" s="209">
        <v>6249.9</v>
      </c>
      <c r="J200" s="210"/>
      <c r="K200" s="209">
        <f>'[1]Formularul 3_InvCap P3 70324'!G18-'[1]Formularul 3_InvCap P3 70324'!I18-'[1]Formularul 3_InvCap P3 70324'!J18</f>
        <v>74752.36</v>
      </c>
      <c r="L200" s="209">
        <f t="shared" ref="L200:N200" si="59">SUM(L201:L202)</f>
        <v>5215.8</v>
      </c>
      <c r="M200" s="209">
        <f t="shared" si="59"/>
        <v>676.99999999999909</v>
      </c>
      <c r="N200" s="209">
        <f t="shared" si="59"/>
        <v>676.99999999999909</v>
      </c>
      <c r="O200" s="209">
        <v>0</v>
      </c>
      <c r="P200" s="209">
        <v>0</v>
      </c>
      <c r="Q200" s="56"/>
      <c r="R200" s="206"/>
      <c r="T200" s="207"/>
    </row>
    <row r="201" spans="1:20" s="56" customFormat="1" ht="33" customHeight="1" x14ac:dyDescent="0.25">
      <c r="A201" s="2425" t="s">
        <v>343</v>
      </c>
      <c r="B201" s="2426"/>
      <c r="C201" s="2426"/>
      <c r="D201" s="2427"/>
      <c r="E201" s="197"/>
      <c r="F201" s="197"/>
      <c r="G201" s="197"/>
      <c r="H201" s="197">
        <v>319230</v>
      </c>
      <c r="I201" s="211">
        <f>6249.9-I202</f>
        <v>5228.0999999999995</v>
      </c>
      <c r="J201" s="210">
        <v>2023</v>
      </c>
      <c r="K201" s="211">
        <f>I201</f>
        <v>5228.0999999999995</v>
      </c>
      <c r="L201" s="211">
        <v>4551.1000000000004</v>
      </c>
      <c r="M201" s="211">
        <f>K201-L201</f>
        <v>676.99999999999909</v>
      </c>
      <c r="N201" s="211">
        <f>M201</f>
        <v>676.99999999999909</v>
      </c>
      <c r="O201" s="211"/>
      <c r="P201" s="211"/>
      <c r="R201" s="205"/>
    </row>
    <row r="202" spans="1:20" s="56" customFormat="1" ht="33" customHeight="1" x14ac:dyDescent="0.25">
      <c r="A202" s="2425" t="s">
        <v>343</v>
      </c>
      <c r="B202" s="2426"/>
      <c r="C202" s="2426"/>
      <c r="D202" s="2427"/>
      <c r="E202" s="197"/>
      <c r="F202" s="197"/>
      <c r="G202" s="197"/>
      <c r="H202" s="197">
        <v>319240</v>
      </c>
      <c r="I202" s="211">
        <v>1021.8</v>
      </c>
      <c r="J202" s="210">
        <v>2023</v>
      </c>
      <c r="K202" s="211">
        <f>I202-299.9-57.2</f>
        <v>664.69999999999993</v>
      </c>
      <c r="L202" s="211">
        <f>K202</f>
        <v>664.69999999999993</v>
      </c>
      <c r="M202" s="211">
        <f>K202-L202</f>
        <v>0</v>
      </c>
      <c r="N202" s="211"/>
      <c r="O202" s="211"/>
      <c r="P202" s="211"/>
      <c r="R202" s="205"/>
    </row>
    <row r="203" spans="1:20" s="204" customFormat="1" ht="33.6" customHeight="1" x14ac:dyDescent="0.25">
      <c r="A203" s="2422" t="s">
        <v>344</v>
      </c>
      <c r="B203" s="2423"/>
      <c r="C203" s="2423"/>
      <c r="D203" s="2424"/>
      <c r="E203" s="208"/>
      <c r="F203" s="208"/>
      <c r="G203" s="208">
        <v>14923</v>
      </c>
      <c r="H203" s="208"/>
      <c r="I203" s="209">
        <f>263.1*R178</f>
        <v>0</v>
      </c>
      <c r="J203" s="210">
        <v>2025</v>
      </c>
      <c r="K203" s="209">
        <f>'[1]Formularul 3_InvCap P3 70324'!G19-'[1]Formularul 3_InvCap P3 70324'!I19-'[1]Formularul 3_InvCap P3 70324'!J19</f>
        <v>18009.199999999997</v>
      </c>
      <c r="L203" s="209">
        <f>SUM(L204:L205)</f>
        <v>590.9</v>
      </c>
      <c r="M203" s="209">
        <f>SUM(M204:M205)</f>
        <v>-590.9</v>
      </c>
      <c r="N203" s="209">
        <f>SUM(N204:N205)</f>
        <v>-590.9</v>
      </c>
      <c r="O203" s="209">
        <v>0</v>
      </c>
      <c r="P203" s="209">
        <v>0</v>
      </c>
      <c r="Q203" s="56"/>
      <c r="R203" s="206"/>
    </row>
    <row r="204" spans="1:20" s="56" customFormat="1" ht="16.899999999999999" customHeight="1" x14ac:dyDescent="0.25">
      <c r="A204" s="2425" t="s">
        <v>345</v>
      </c>
      <c r="B204" s="2426"/>
      <c r="C204" s="2426"/>
      <c r="D204" s="2427"/>
      <c r="E204" s="197"/>
      <c r="F204" s="197"/>
      <c r="G204" s="197"/>
      <c r="H204" s="197">
        <v>319230</v>
      </c>
      <c r="I204" s="211">
        <f>I203-I205</f>
        <v>-590.9</v>
      </c>
      <c r="J204" s="212"/>
      <c r="K204" s="211">
        <f>I204</f>
        <v>-590.9</v>
      </c>
      <c r="L204" s="211"/>
      <c r="M204" s="211">
        <f>K204-L204</f>
        <v>-590.9</v>
      </c>
      <c r="N204" s="211">
        <f>M204</f>
        <v>-590.9</v>
      </c>
      <c r="O204" s="211"/>
      <c r="P204" s="211"/>
      <c r="R204" s="205"/>
    </row>
    <row r="205" spans="1:20" s="56" customFormat="1" ht="18" customHeight="1" x14ac:dyDescent="0.25">
      <c r="A205" s="2425" t="s">
        <v>346</v>
      </c>
      <c r="B205" s="2426"/>
      <c r="C205" s="2426"/>
      <c r="D205" s="2427"/>
      <c r="E205" s="197"/>
      <c r="F205" s="197"/>
      <c r="G205" s="197"/>
      <c r="H205" s="197">
        <v>319240</v>
      </c>
      <c r="I205" s="211">
        <v>590.9</v>
      </c>
      <c r="J205" s="212"/>
      <c r="K205" s="211">
        <f>I205</f>
        <v>590.9</v>
      </c>
      <c r="L205" s="211">
        <v>590.9</v>
      </c>
      <c r="M205" s="211">
        <f>K205-L205</f>
        <v>0</v>
      </c>
      <c r="N205" s="211"/>
      <c r="O205" s="211"/>
      <c r="P205" s="211"/>
      <c r="R205" s="205"/>
    </row>
    <row r="206" spans="1:20" x14ac:dyDescent="0.25">
      <c r="A206" s="933"/>
      <c r="B206" s="933"/>
      <c r="C206" s="933"/>
      <c r="D206" s="933"/>
      <c r="E206" s="934"/>
      <c r="F206" s="934"/>
      <c r="G206" s="934"/>
      <c r="H206" s="934"/>
      <c r="I206" s="935"/>
      <c r="J206" s="935"/>
      <c r="K206" s="935"/>
      <c r="L206" s="935"/>
      <c r="M206" s="935"/>
      <c r="N206" s="935"/>
      <c r="O206" s="935"/>
      <c r="P206" s="935"/>
    </row>
    <row r="207" spans="1:20" x14ac:dyDescent="0.25">
      <c r="A207" s="933"/>
      <c r="B207" s="933"/>
      <c r="C207" s="933"/>
      <c r="D207" s="933"/>
      <c r="E207" s="934"/>
      <c r="F207" s="934"/>
      <c r="G207" s="934"/>
      <c r="H207" s="934"/>
      <c r="I207" s="935"/>
      <c r="J207" s="935"/>
      <c r="K207" s="935"/>
      <c r="L207" s="935"/>
      <c r="M207" s="935"/>
      <c r="N207" s="935"/>
      <c r="O207" s="935"/>
      <c r="P207" s="935"/>
    </row>
    <row r="208" spans="1:20" x14ac:dyDescent="0.25">
      <c r="A208" s="933"/>
      <c r="B208" s="933"/>
      <c r="C208" s="933"/>
      <c r="D208" s="933"/>
      <c r="E208" s="934"/>
      <c r="F208" s="934"/>
      <c r="G208" s="934"/>
      <c r="H208" s="934"/>
      <c r="I208" s="935"/>
      <c r="J208" s="935"/>
      <c r="K208" s="935"/>
      <c r="L208" s="935"/>
      <c r="M208" s="935"/>
      <c r="N208" s="935"/>
      <c r="O208" s="935"/>
      <c r="P208" s="935"/>
    </row>
    <row r="209" spans="1:16" x14ac:dyDescent="0.25">
      <c r="A209" s="933"/>
      <c r="B209" s="933"/>
      <c r="C209" s="933"/>
      <c r="D209" s="933"/>
      <c r="E209" s="934"/>
      <c r="F209" s="934"/>
      <c r="G209" s="934"/>
      <c r="H209" s="934"/>
      <c r="I209" s="935"/>
      <c r="J209" s="935"/>
      <c r="K209" s="935"/>
      <c r="L209" s="935"/>
      <c r="M209" s="935"/>
      <c r="N209" s="935"/>
      <c r="O209" s="935"/>
      <c r="P209" s="935"/>
    </row>
    <row r="210" spans="1:16" x14ac:dyDescent="0.25">
      <c r="A210" s="933"/>
      <c r="B210" s="933"/>
      <c r="C210" s="933"/>
      <c r="D210" s="933"/>
      <c r="E210" s="934"/>
      <c r="F210" s="934"/>
      <c r="G210" s="934"/>
      <c r="H210" s="934"/>
      <c r="I210" s="935"/>
      <c r="J210" s="935"/>
      <c r="K210" s="935"/>
      <c r="L210" s="935"/>
      <c r="M210" s="935"/>
      <c r="N210" s="935"/>
      <c r="O210" s="935"/>
      <c r="P210" s="935"/>
    </row>
    <row r="211" spans="1:16" x14ac:dyDescent="0.25">
      <c r="A211" s="933"/>
      <c r="B211" s="933"/>
      <c r="C211" s="933"/>
      <c r="D211" s="933"/>
      <c r="E211" s="934"/>
      <c r="F211" s="934"/>
      <c r="G211" s="934"/>
      <c r="H211" s="934"/>
      <c r="I211" s="935"/>
      <c r="J211" s="935"/>
      <c r="K211" s="935"/>
      <c r="L211" s="935"/>
      <c r="M211" s="935"/>
      <c r="N211" s="935"/>
      <c r="O211" s="935"/>
      <c r="P211" s="935"/>
    </row>
    <row r="212" spans="1:16" x14ac:dyDescent="0.25">
      <c r="A212" s="933"/>
      <c r="B212" s="933"/>
      <c r="C212" s="933"/>
      <c r="D212" s="933"/>
      <c r="E212" s="934"/>
      <c r="F212" s="934"/>
      <c r="G212" s="934"/>
      <c r="H212" s="934"/>
      <c r="I212" s="935"/>
      <c r="J212" s="935"/>
      <c r="K212" s="935"/>
      <c r="L212" s="935"/>
      <c r="M212" s="935"/>
      <c r="N212" s="935"/>
      <c r="O212" s="935"/>
      <c r="P212" s="935"/>
    </row>
    <row r="213" spans="1:16" x14ac:dyDescent="0.25">
      <c r="A213" s="933"/>
      <c r="B213" s="933"/>
      <c r="C213" s="933"/>
      <c r="D213" s="933"/>
      <c r="E213" s="934"/>
      <c r="F213" s="934"/>
      <c r="G213" s="934"/>
      <c r="H213" s="934"/>
      <c r="I213" s="935"/>
      <c r="J213" s="935"/>
      <c r="K213" s="935"/>
      <c r="L213" s="935"/>
      <c r="M213" s="935"/>
      <c r="N213" s="935"/>
      <c r="O213" s="935"/>
      <c r="P213" s="935"/>
    </row>
    <row r="214" spans="1:16" x14ac:dyDescent="0.25">
      <c r="A214" s="933"/>
      <c r="B214" s="933"/>
      <c r="C214" s="933"/>
      <c r="D214" s="933"/>
      <c r="E214" s="934"/>
      <c r="F214" s="934"/>
      <c r="G214" s="934"/>
      <c r="H214" s="934"/>
      <c r="I214" s="935"/>
      <c r="J214" s="935"/>
      <c r="K214" s="935"/>
      <c r="L214" s="935"/>
      <c r="M214" s="935"/>
      <c r="N214" s="935"/>
      <c r="O214" s="935"/>
      <c r="P214" s="935"/>
    </row>
    <row r="215" spans="1:16" x14ac:dyDescent="0.25">
      <c r="A215" s="933"/>
      <c r="B215" s="933"/>
      <c r="C215" s="933"/>
      <c r="D215" s="933"/>
      <c r="E215" s="934"/>
      <c r="F215" s="934"/>
      <c r="G215" s="934"/>
      <c r="H215" s="934"/>
      <c r="I215" s="935"/>
      <c r="J215" s="935"/>
      <c r="K215" s="935"/>
      <c r="L215" s="935"/>
      <c r="M215" s="935"/>
      <c r="N215" s="935"/>
      <c r="O215" s="935"/>
      <c r="P215" s="935"/>
    </row>
    <row r="216" spans="1:16" x14ac:dyDescent="0.25">
      <c r="A216" s="933"/>
      <c r="B216" s="933"/>
      <c r="C216" s="933"/>
      <c r="D216" s="933"/>
      <c r="E216" s="934"/>
      <c r="F216" s="934"/>
      <c r="G216" s="934"/>
      <c r="H216" s="934"/>
      <c r="I216" s="935"/>
      <c r="J216" s="935"/>
      <c r="K216" s="935"/>
      <c r="L216" s="935"/>
      <c r="M216" s="935"/>
      <c r="N216" s="935"/>
      <c r="O216" s="935"/>
      <c r="P216" s="935"/>
    </row>
    <row r="217" spans="1:16" x14ac:dyDescent="0.25">
      <c r="A217" s="933"/>
      <c r="B217" s="933"/>
      <c r="C217" s="933"/>
      <c r="D217" s="933"/>
      <c r="E217" s="934"/>
      <c r="F217" s="934"/>
      <c r="G217" s="934"/>
      <c r="H217" s="934"/>
      <c r="I217" s="935"/>
      <c r="J217" s="935"/>
      <c r="K217" s="935"/>
      <c r="L217" s="935"/>
      <c r="M217" s="935"/>
      <c r="N217" s="935"/>
      <c r="O217" s="935"/>
      <c r="P217" s="935"/>
    </row>
    <row r="218" spans="1:16" x14ac:dyDescent="0.25">
      <c r="A218" s="933"/>
      <c r="B218" s="933"/>
      <c r="C218" s="933"/>
      <c r="D218" s="933"/>
      <c r="E218" s="934"/>
      <c r="F218" s="934"/>
      <c r="G218" s="934"/>
      <c r="H218" s="934"/>
      <c r="I218" s="935"/>
      <c r="J218" s="935"/>
      <c r="K218" s="935"/>
      <c r="L218" s="935"/>
      <c r="M218" s="935"/>
      <c r="N218" s="935"/>
      <c r="O218" s="935"/>
      <c r="P218" s="935"/>
    </row>
    <row r="219" spans="1:16" x14ac:dyDescent="0.25">
      <c r="A219" s="933"/>
      <c r="B219" s="933"/>
      <c r="C219" s="933"/>
      <c r="D219" s="933"/>
      <c r="E219" s="934"/>
      <c r="F219" s="934"/>
      <c r="G219" s="934"/>
      <c r="H219" s="934"/>
      <c r="I219" s="935"/>
      <c r="J219" s="935"/>
      <c r="K219" s="935"/>
      <c r="L219" s="935"/>
      <c r="M219" s="935"/>
      <c r="N219" s="935"/>
      <c r="O219" s="935"/>
      <c r="P219" s="935"/>
    </row>
    <row r="220" spans="1:16" x14ac:dyDescent="0.25">
      <c r="A220" s="933"/>
      <c r="B220" s="933"/>
      <c r="C220" s="933"/>
      <c r="D220" s="933"/>
      <c r="E220" s="934"/>
      <c r="F220" s="934"/>
      <c r="G220" s="934"/>
      <c r="H220" s="934"/>
      <c r="I220" s="935"/>
      <c r="J220" s="935"/>
      <c r="K220" s="935"/>
      <c r="L220" s="935"/>
      <c r="M220" s="935"/>
      <c r="N220" s="935"/>
      <c r="O220" s="935"/>
      <c r="P220" s="935"/>
    </row>
    <row r="221" spans="1:16" x14ac:dyDescent="0.25">
      <c r="A221" s="933"/>
      <c r="B221" s="933"/>
      <c r="C221" s="933"/>
      <c r="D221" s="933"/>
      <c r="E221" s="934"/>
      <c r="F221" s="934"/>
      <c r="G221" s="934"/>
      <c r="H221" s="934"/>
      <c r="I221" s="935"/>
      <c r="J221" s="935"/>
      <c r="K221" s="935"/>
      <c r="L221" s="935"/>
      <c r="M221" s="935"/>
      <c r="N221" s="935"/>
      <c r="O221" s="935"/>
      <c r="P221" s="935"/>
    </row>
    <row r="222" spans="1:16" x14ac:dyDescent="0.25">
      <c r="A222" s="933"/>
      <c r="B222" s="933"/>
      <c r="C222" s="933"/>
      <c r="D222" s="933"/>
      <c r="E222" s="934"/>
      <c r="F222" s="934"/>
      <c r="G222" s="934"/>
      <c r="H222" s="934"/>
      <c r="I222" s="935"/>
      <c r="J222" s="935"/>
      <c r="K222" s="935"/>
      <c r="L222" s="935"/>
      <c r="M222" s="935"/>
      <c r="N222" s="935"/>
      <c r="O222" s="935"/>
      <c r="P222" s="935"/>
    </row>
    <row r="224" spans="1:16" s="882" customFormat="1" x14ac:dyDescent="0.25">
      <c r="A224" s="2428" t="s">
        <v>44</v>
      </c>
      <c r="B224" s="2429"/>
      <c r="C224" s="2429"/>
      <c r="D224" s="2429"/>
      <c r="E224" s="2429"/>
      <c r="F224" s="2429"/>
      <c r="G224" s="2429"/>
      <c r="H224" s="2429"/>
      <c r="I224" s="2429"/>
      <c r="J224" s="2429"/>
      <c r="K224" s="2429"/>
      <c r="L224" s="2429"/>
      <c r="M224" s="2429"/>
      <c r="N224" s="2429"/>
      <c r="O224" s="2429"/>
      <c r="P224" s="2430"/>
    </row>
    <row r="225" spans="1:16" s="882" customFormat="1" x14ac:dyDescent="0.25">
      <c r="A225" s="2431" t="s">
        <v>45</v>
      </c>
      <c r="B225" s="2432"/>
      <c r="C225" s="2432"/>
      <c r="D225" s="2432"/>
      <c r="E225" s="2432"/>
      <c r="F225" s="2432"/>
      <c r="G225" s="2432"/>
      <c r="H225" s="2432"/>
      <c r="I225" s="2432"/>
      <c r="J225" s="2432"/>
      <c r="K225" s="2432"/>
      <c r="L225" s="2432"/>
      <c r="M225" s="2432"/>
      <c r="N225" s="2432"/>
      <c r="O225" s="2432"/>
      <c r="P225" s="2433"/>
    </row>
    <row r="226" spans="1:16" s="882" customFormat="1" x14ac:dyDescent="0.25">
      <c r="A226" s="2431" t="s">
        <v>46</v>
      </c>
      <c r="B226" s="2432"/>
      <c r="C226" s="2432"/>
      <c r="D226" s="2432"/>
      <c r="E226" s="2432"/>
      <c r="F226" s="2432"/>
      <c r="G226" s="2432"/>
      <c r="H226" s="2432"/>
      <c r="I226" s="2432"/>
      <c r="J226" s="2432"/>
      <c r="K226" s="2432"/>
      <c r="L226" s="2432"/>
      <c r="M226" s="2432"/>
      <c r="N226" s="2432"/>
      <c r="O226" s="2432"/>
      <c r="P226" s="2433"/>
    </row>
    <row r="227" spans="1:16" s="882" customFormat="1" x14ac:dyDescent="0.25">
      <c r="A227" s="2434" t="s">
        <v>47</v>
      </c>
      <c r="B227" s="2435"/>
      <c r="C227" s="2435"/>
      <c r="D227" s="2435"/>
      <c r="E227" s="2435"/>
      <c r="F227" s="2435"/>
      <c r="G227" s="2435"/>
      <c r="H227" s="2435"/>
      <c r="I227" s="2435"/>
      <c r="J227" s="2435"/>
      <c r="K227" s="2435"/>
      <c r="L227" s="2435"/>
      <c r="M227" s="2435"/>
      <c r="N227" s="2435"/>
      <c r="O227" s="2435"/>
      <c r="P227" s="2436"/>
    </row>
    <row r="229" spans="1:16" x14ac:dyDescent="0.25">
      <c r="A229" s="2414" t="s">
        <v>878</v>
      </c>
      <c r="B229" s="2414"/>
      <c r="C229" s="2414"/>
      <c r="D229" s="2414"/>
      <c r="E229" s="2414"/>
      <c r="F229" s="2414"/>
      <c r="G229" s="2414"/>
      <c r="H229" s="2414"/>
      <c r="I229" s="2414"/>
      <c r="J229" s="2414"/>
      <c r="K229" s="2414"/>
      <c r="L229" s="2414"/>
      <c r="M229" s="2414"/>
      <c r="N229" s="2414"/>
      <c r="O229" s="2414"/>
      <c r="P229" s="2414"/>
    </row>
    <row r="230" spans="1:16" x14ac:dyDescent="0.25">
      <c r="A230" s="936"/>
      <c r="C230" s="936"/>
      <c r="D230" s="936"/>
      <c r="E230" s="936"/>
      <c r="F230" s="936"/>
      <c r="G230" s="936"/>
      <c r="H230" s="936"/>
      <c r="I230" s="936"/>
      <c r="J230" s="936"/>
      <c r="K230" s="936"/>
      <c r="L230" s="936"/>
      <c r="M230" s="936"/>
      <c r="N230" s="936"/>
      <c r="O230" s="936"/>
      <c r="P230" s="936"/>
    </row>
  </sheetData>
  <mergeCells count="587">
    <mergeCell ref="A32:B32"/>
    <mergeCell ref="G32:H32"/>
    <mergeCell ref="K32:L32"/>
    <mergeCell ref="M32:N32"/>
    <mergeCell ref="O32:P32"/>
    <mergeCell ref="A225:P225"/>
    <mergeCell ref="A226:P226"/>
    <mergeCell ref="A227:P227"/>
    <mergeCell ref="A93:P93"/>
    <mergeCell ref="A177:D178"/>
    <mergeCell ref="E177:H177"/>
    <mergeCell ref="I177:I178"/>
    <mergeCell ref="J177:J178"/>
    <mergeCell ref="K177:K178"/>
    <mergeCell ref="M177:M178"/>
    <mergeCell ref="A174:D174"/>
    <mergeCell ref="G174:H174"/>
    <mergeCell ref="K174:L174"/>
    <mergeCell ref="M174:N174"/>
    <mergeCell ref="O174:P174"/>
    <mergeCell ref="A176:P176"/>
    <mergeCell ref="A167:D167"/>
    <mergeCell ref="G167:H167"/>
    <mergeCell ref="K167:L167"/>
    <mergeCell ref="A198:D198"/>
    <mergeCell ref="A199:D199"/>
    <mergeCell ref="A200:D200"/>
    <mergeCell ref="A201:D201"/>
    <mergeCell ref="A202:D202"/>
    <mergeCell ref="A203:D203"/>
    <mergeCell ref="A204:D204"/>
    <mergeCell ref="A205:D205"/>
    <mergeCell ref="A224:P224"/>
    <mergeCell ref="G166:H166"/>
    <mergeCell ref="K166:L166"/>
    <mergeCell ref="M166:N166"/>
    <mergeCell ref="O166:P166"/>
    <mergeCell ref="A229:P229"/>
    <mergeCell ref="A179:D179"/>
    <mergeCell ref="A180:D180"/>
    <mergeCell ref="A181:D181"/>
    <mergeCell ref="A182:D182"/>
    <mergeCell ref="A183:D183"/>
    <mergeCell ref="A184:D184"/>
    <mergeCell ref="A185:D185"/>
    <mergeCell ref="A186:D186"/>
    <mergeCell ref="A187:D187"/>
    <mergeCell ref="A188:D188"/>
    <mergeCell ref="A189:D189"/>
    <mergeCell ref="A190:D190"/>
    <mergeCell ref="A191:D191"/>
    <mergeCell ref="A192:D192"/>
    <mergeCell ref="A193:D193"/>
    <mergeCell ref="A194:D194"/>
    <mergeCell ref="A195:D195"/>
    <mergeCell ref="A196:D196"/>
    <mergeCell ref="A197:D197"/>
    <mergeCell ref="A162:D162"/>
    <mergeCell ref="G162:H162"/>
    <mergeCell ref="K162:L162"/>
    <mergeCell ref="M162:N162"/>
    <mergeCell ref="O162:P162"/>
    <mergeCell ref="M167:N167"/>
    <mergeCell ref="O167:P167"/>
    <mergeCell ref="A173:D173"/>
    <mergeCell ref="G173:H173"/>
    <mergeCell ref="K173:L173"/>
    <mergeCell ref="M173:N173"/>
    <mergeCell ref="O173:P173"/>
    <mergeCell ref="A163:D163"/>
    <mergeCell ref="G163:H163"/>
    <mergeCell ref="K163:L163"/>
    <mergeCell ref="M163:N163"/>
    <mergeCell ref="O163:P163"/>
    <mergeCell ref="A165:D165"/>
    <mergeCell ref="G165:H165"/>
    <mergeCell ref="K165:L165"/>
    <mergeCell ref="M165:N165"/>
    <mergeCell ref="O165:P165"/>
    <mergeCell ref="A164:D164"/>
    <mergeCell ref="A166:D166"/>
    <mergeCell ref="A160:D160"/>
    <mergeCell ref="G160:H160"/>
    <mergeCell ref="K160:L160"/>
    <mergeCell ref="M160:N160"/>
    <mergeCell ref="O160:P160"/>
    <mergeCell ref="A161:D161"/>
    <mergeCell ref="G161:H161"/>
    <mergeCell ref="K161:L161"/>
    <mergeCell ref="M161:N161"/>
    <mergeCell ref="O161:P161"/>
    <mergeCell ref="A158:D158"/>
    <mergeCell ref="G158:H158"/>
    <mergeCell ref="K158:L158"/>
    <mergeCell ref="M158:N158"/>
    <mergeCell ref="O158:P158"/>
    <mergeCell ref="A159:D159"/>
    <mergeCell ref="G159:H159"/>
    <mergeCell ref="K159:L159"/>
    <mergeCell ref="M159:N159"/>
    <mergeCell ref="O159:P159"/>
    <mergeCell ref="A156:D156"/>
    <mergeCell ref="G156:H156"/>
    <mergeCell ref="K156:L156"/>
    <mergeCell ref="M156:N156"/>
    <mergeCell ref="O156:P156"/>
    <mergeCell ref="A157:D157"/>
    <mergeCell ref="G157:H157"/>
    <mergeCell ref="K157:L157"/>
    <mergeCell ref="M157:N157"/>
    <mergeCell ref="O157:P157"/>
    <mergeCell ref="A154:D154"/>
    <mergeCell ref="G154:H154"/>
    <mergeCell ref="K154:L154"/>
    <mergeCell ref="M154:N154"/>
    <mergeCell ref="O154:P154"/>
    <mergeCell ref="A155:D155"/>
    <mergeCell ref="G155:H155"/>
    <mergeCell ref="K155:L155"/>
    <mergeCell ref="M155:N155"/>
    <mergeCell ref="O155:P155"/>
    <mergeCell ref="A152:D152"/>
    <mergeCell ref="G152:H152"/>
    <mergeCell ref="K152:L152"/>
    <mergeCell ref="M152:N152"/>
    <mergeCell ref="O152:P152"/>
    <mergeCell ref="A153:D153"/>
    <mergeCell ref="G153:H153"/>
    <mergeCell ref="K153:L153"/>
    <mergeCell ref="M153:N153"/>
    <mergeCell ref="O153:P153"/>
    <mergeCell ref="A150:D150"/>
    <mergeCell ref="G150:H150"/>
    <mergeCell ref="K150:L150"/>
    <mergeCell ref="M150:N150"/>
    <mergeCell ref="O150:P150"/>
    <mergeCell ref="A151:D151"/>
    <mergeCell ref="G151:H151"/>
    <mergeCell ref="K151:L151"/>
    <mergeCell ref="M151:N151"/>
    <mergeCell ref="O151:P151"/>
    <mergeCell ref="A148:D148"/>
    <mergeCell ref="G148:H148"/>
    <mergeCell ref="K148:L148"/>
    <mergeCell ref="M148:N148"/>
    <mergeCell ref="O148:P148"/>
    <mergeCell ref="G147:H147"/>
    <mergeCell ref="A149:D149"/>
    <mergeCell ref="G149:H149"/>
    <mergeCell ref="K149:L149"/>
    <mergeCell ref="M149:N149"/>
    <mergeCell ref="O149:P149"/>
    <mergeCell ref="A146:D146"/>
    <mergeCell ref="G146:H146"/>
    <mergeCell ref="K146:L146"/>
    <mergeCell ref="M146:N146"/>
    <mergeCell ref="O146:P146"/>
    <mergeCell ref="A147:D147"/>
    <mergeCell ref="K147:L147"/>
    <mergeCell ref="M147:N147"/>
    <mergeCell ref="O147:P147"/>
    <mergeCell ref="A144:D144"/>
    <mergeCell ref="G144:H144"/>
    <mergeCell ref="K144:L144"/>
    <mergeCell ref="M144:N144"/>
    <mergeCell ref="O144:P144"/>
    <mergeCell ref="A145:D145"/>
    <mergeCell ref="G145:H145"/>
    <mergeCell ref="K145:L145"/>
    <mergeCell ref="M145:N145"/>
    <mergeCell ref="O145:P145"/>
    <mergeCell ref="A142:D142"/>
    <mergeCell ref="G142:H142"/>
    <mergeCell ref="K142:L142"/>
    <mergeCell ref="M142:N142"/>
    <mergeCell ref="O142:P142"/>
    <mergeCell ref="A143:D143"/>
    <mergeCell ref="G143:H143"/>
    <mergeCell ref="K143:L143"/>
    <mergeCell ref="M143:N143"/>
    <mergeCell ref="O143:P143"/>
    <mergeCell ref="A140:D140"/>
    <mergeCell ref="G140:H140"/>
    <mergeCell ref="K140:L140"/>
    <mergeCell ref="M140:N140"/>
    <mergeCell ref="O140:P140"/>
    <mergeCell ref="A141:D141"/>
    <mergeCell ref="G141:H141"/>
    <mergeCell ref="K141:L141"/>
    <mergeCell ref="M141:N141"/>
    <mergeCell ref="O141:P141"/>
    <mergeCell ref="A138:D138"/>
    <mergeCell ref="G138:H138"/>
    <mergeCell ref="K138:L138"/>
    <mergeCell ref="M138:N138"/>
    <mergeCell ref="O138:P138"/>
    <mergeCell ref="A139:D139"/>
    <mergeCell ref="G139:H139"/>
    <mergeCell ref="K139:L139"/>
    <mergeCell ref="M139:N139"/>
    <mergeCell ref="O139:P139"/>
    <mergeCell ref="A136:D136"/>
    <mergeCell ref="G136:H136"/>
    <mergeCell ref="K136:L136"/>
    <mergeCell ref="M136:N136"/>
    <mergeCell ref="O136:P136"/>
    <mergeCell ref="A137:D137"/>
    <mergeCell ref="G137:H137"/>
    <mergeCell ref="K137:L137"/>
    <mergeCell ref="M137:N137"/>
    <mergeCell ref="O137:P137"/>
    <mergeCell ref="A134:D134"/>
    <mergeCell ref="G134:H134"/>
    <mergeCell ref="K134:L134"/>
    <mergeCell ref="M134:N134"/>
    <mergeCell ref="O134:P134"/>
    <mergeCell ref="A135:D135"/>
    <mergeCell ref="G135:H135"/>
    <mergeCell ref="K135:L135"/>
    <mergeCell ref="M135:N135"/>
    <mergeCell ref="O135:P135"/>
    <mergeCell ref="A132:D132"/>
    <mergeCell ref="G132:H132"/>
    <mergeCell ref="K132:L132"/>
    <mergeCell ref="M132:N132"/>
    <mergeCell ref="O132:P132"/>
    <mergeCell ref="A133:D133"/>
    <mergeCell ref="G133:H133"/>
    <mergeCell ref="K133:L133"/>
    <mergeCell ref="M133:N133"/>
    <mergeCell ref="O133:P133"/>
    <mergeCell ref="A130:D130"/>
    <mergeCell ref="G130:H130"/>
    <mergeCell ref="K130:L130"/>
    <mergeCell ref="M130:N130"/>
    <mergeCell ref="O130:P130"/>
    <mergeCell ref="A131:D131"/>
    <mergeCell ref="G131:H131"/>
    <mergeCell ref="K131:L131"/>
    <mergeCell ref="M131:N131"/>
    <mergeCell ref="O131:P131"/>
    <mergeCell ref="A128:D128"/>
    <mergeCell ref="G128:H128"/>
    <mergeCell ref="K128:L128"/>
    <mergeCell ref="M128:N128"/>
    <mergeCell ref="O128:P128"/>
    <mergeCell ref="A129:D129"/>
    <mergeCell ref="G129:H129"/>
    <mergeCell ref="K129:L129"/>
    <mergeCell ref="M129:N129"/>
    <mergeCell ref="O129:P129"/>
    <mergeCell ref="A126:D126"/>
    <mergeCell ref="G126:H126"/>
    <mergeCell ref="K126:L126"/>
    <mergeCell ref="M126:N126"/>
    <mergeCell ref="O126:P126"/>
    <mergeCell ref="A127:D127"/>
    <mergeCell ref="G127:H127"/>
    <mergeCell ref="K127:L127"/>
    <mergeCell ref="M127:N127"/>
    <mergeCell ref="O127:P127"/>
    <mergeCell ref="C116:I116"/>
    <mergeCell ref="C106:I106"/>
    <mergeCell ref="C101:I101"/>
    <mergeCell ref="A101:A106"/>
    <mergeCell ref="C105:I105"/>
    <mergeCell ref="A107:A116"/>
    <mergeCell ref="C103:I103"/>
    <mergeCell ref="O124:P124"/>
    <mergeCell ref="A125:D125"/>
    <mergeCell ref="G125:H125"/>
    <mergeCell ref="K125:L125"/>
    <mergeCell ref="M125:N125"/>
    <mergeCell ref="O125:P125"/>
    <mergeCell ref="A122:P122"/>
    <mergeCell ref="A123:D124"/>
    <mergeCell ref="E123:F123"/>
    <mergeCell ref="G123:H123"/>
    <mergeCell ref="K123:L123"/>
    <mergeCell ref="M123:N123"/>
    <mergeCell ref="O123:P123"/>
    <mergeCell ref="G124:H124"/>
    <mergeCell ref="K124:L124"/>
    <mergeCell ref="M124:N124"/>
    <mergeCell ref="C111:I111"/>
    <mergeCell ref="C112:I112"/>
    <mergeCell ref="C113:I113"/>
    <mergeCell ref="C114:I114"/>
    <mergeCell ref="C115:I115"/>
    <mergeCell ref="A98:P98"/>
    <mergeCell ref="A99:A100"/>
    <mergeCell ref="B99:B100"/>
    <mergeCell ref="C99:I100"/>
    <mergeCell ref="J99:J100"/>
    <mergeCell ref="C107:I107"/>
    <mergeCell ref="C108:I108"/>
    <mergeCell ref="C109:I109"/>
    <mergeCell ref="C102:I102"/>
    <mergeCell ref="C104:I104"/>
    <mergeCell ref="C110:I110"/>
    <mergeCell ref="A94:P94"/>
    <mergeCell ref="A95:C95"/>
    <mergeCell ref="D95:P95"/>
    <mergeCell ref="A96:C96"/>
    <mergeCell ref="D96:P96"/>
    <mergeCell ref="A97:C97"/>
    <mergeCell ref="D97:P97"/>
    <mergeCell ref="A91:B91"/>
    <mergeCell ref="C91:N91"/>
    <mergeCell ref="O91:P91"/>
    <mergeCell ref="A92:B92"/>
    <mergeCell ref="C92:N92"/>
    <mergeCell ref="O92:P92"/>
    <mergeCell ref="A89:B89"/>
    <mergeCell ref="C89:N89"/>
    <mergeCell ref="O89:P89"/>
    <mergeCell ref="A90:B90"/>
    <mergeCell ref="C90:N90"/>
    <mergeCell ref="O90:P90"/>
    <mergeCell ref="A85:B85"/>
    <mergeCell ref="I85:J85"/>
    <mergeCell ref="A86:B86"/>
    <mergeCell ref="I86:J86"/>
    <mergeCell ref="A87:B87"/>
    <mergeCell ref="A88:P88"/>
    <mergeCell ref="A82:B82"/>
    <mergeCell ref="I82:J82"/>
    <mergeCell ref="A83:B83"/>
    <mergeCell ref="I83:J83"/>
    <mergeCell ref="A84:B84"/>
    <mergeCell ref="I84:J84"/>
    <mergeCell ref="A79:B79"/>
    <mergeCell ref="I79:J79"/>
    <mergeCell ref="A80:B80"/>
    <mergeCell ref="I80:J80"/>
    <mergeCell ref="A81:B81"/>
    <mergeCell ref="I81:J81"/>
    <mergeCell ref="A74:B74"/>
    <mergeCell ref="I74:J74"/>
    <mergeCell ref="A77:B77"/>
    <mergeCell ref="I77:J77"/>
    <mergeCell ref="A78:B78"/>
    <mergeCell ref="I78:J78"/>
    <mergeCell ref="A71:B71"/>
    <mergeCell ref="I71:J71"/>
    <mergeCell ref="A72:B72"/>
    <mergeCell ref="I72:J72"/>
    <mergeCell ref="A73:B73"/>
    <mergeCell ref="I73:J73"/>
    <mergeCell ref="A75:B75"/>
    <mergeCell ref="A76:B76"/>
    <mergeCell ref="I75:J75"/>
    <mergeCell ref="I76:J76"/>
    <mergeCell ref="A68:B68"/>
    <mergeCell ref="I68:J68"/>
    <mergeCell ref="A69:B69"/>
    <mergeCell ref="I69:J69"/>
    <mergeCell ref="A70:B70"/>
    <mergeCell ref="I70:J70"/>
    <mergeCell ref="A65:B65"/>
    <mergeCell ref="I65:J65"/>
    <mergeCell ref="A66:B66"/>
    <mergeCell ref="I66:J66"/>
    <mergeCell ref="A67:B67"/>
    <mergeCell ref="I67:J67"/>
    <mergeCell ref="A62:B62"/>
    <mergeCell ref="I62:J62"/>
    <mergeCell ref="A63:B63"/>
    <mergeCell ref="I63:J63"/>
    <mergeCell ref="A64:B64"/>
    <mergeCell ref="I64:J64"/>
    <mergeCell ref="A58:B58"/>
    <mergeCell ref="I58:J58"/>
    <mergeCell ref="A59:B59"/>
    <mergeCell ref="I59:J59"/>
    <mergeCell ref="A60:B60"/>
    <mergeCell ref="I60:J60"/>
    <mergeCell ref="A61:B61"/>
    <mergeCell ref="A54:P54"/>
    <mergeCell ref="A55:B56"/>
    <mergeCell ref="C55:H55"/>
    <mergeCell ref="I55:J56"/>
    <mergeCell ref="A57:B57"/>
    <mergeCell ref="I57:J57"/>
    <mergeCell ref="A51:C51"/>
    <mergeCell ref="E51:F51"/>
    <mergeCell ref="G51:H51"/>
    <mergeCell ref="A52:C52"/>
    <mergeCell ref="E52:F52"/>
    <mergeCell ref="G52:H52"/>
    <mergeCell ref="A49:C49"/>
    <mergeCell ref="E49:F49"/>
    <mergeCell ref="G49:H49"/>
    <mergeCell ref="A50:C50"/>
    <mergeCell ref="E50:F50"/>
    <mergeCell ref="G50:H50"/>
    <mergeCell ref="A47:C47"/>
    <mergeCell ref="E47:F47"/>
    <mergeCell ref="G47:H47"/>
    <mergeCell ref="A48:C48"/>
    <mergeCell ref="E48:F48"/>
    <mergeCell ref="G48:H48"/>
    <mergeCell ref="A45:C45"/>
    <mergeCell ref="E45:F45"/>
    <mergeCell ref="G45:H45"/>
    <mergeCell ref="A46:C46"/>
    <mergeCell ref="E46:F46"/>
    <mergeCell ref="G46:H46"/>
    <mergeCell ref="A43:C43"/>
    <mergeCell ref="E43:F43"/>
    <mergeCell ref="G43:H43"/>
    <mergeCell ref="A44:C44"/>
    <mergeCell ref="E44:F44"/>
    <mergeCell ref="G44:H44"/>
    <mergeCell ref="A40:P40"/>
    <mergeCell ref="A41:C42"/>
    <mergeCell ref="D41:F41"/>
    <mergeCell ref="G41:J41"/>
    <mergeCell ref="K41:M41"/>
    <mergeCell ref="N41:P41"/>
    <mergeCell ref="E42:F42"/>
    <mergeCell ref="G42:H42"/>
    <mergeCell ref="A37:B37"/>
    <mergeCell ref="G37:H37"/>
    <mergeCell ref="K37:L37"/>
    <mergeCell ref="M37:N37"/>
    <mergeCell ref="O37:P37"/>
    <mergeCell ref="A38:B38"/>
    <mergeCell ref="G38:H38"/>
    <mergeCell ref="K38:L38"/>
    <mergeCell ref="M38:N38"/>
    <mergeCell ref="O38:P38"/>
    <mergeCell ref="A35:B35"/>
    <mergeCell ref="G35:H35"/>
    <mergeCell ref="K35:L35"/>
    <mergeCell ref="M35:N35"/>
    <mergeCell ref="O35:P35"/>
    <mergeCell ref="A36:B36"/>
    <mergeCell ref="G36:H36"/>
    <mergeCell ref="K36:L36"/>
    <mergeCell ref="M36:N36"/>
    <mergeCell ref="O36:P36"/>
    <mergeCell ref="A33:B33"/>
    <mergeCell ref="G33:H33"/>
    <mergeCell ref="K33:L33"/>
    <mergeCell ref="M33:N33"/>
    <mergeCell ref="O33:P33"/>
    <mergeCell ref="A34:B34"/>
    <mergeCell ref="G34:H34"/>
    <mergeCell ref="K34:L34"/>
    <mergeCell ref="M34:N34"/>
    <mergeCell ref="O34:P34"/>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A24:B24"/>
    <mergeCell ref="G24:H24"/>
    <mergeCell ref="K24:L24"/>
    <mergeCell ref="M24:N24"/>
    <mergeCell ref="O24:P24"/>
    <mergeCell ref="A25:B25"/>
    <mergeCell ref="G25:H25"/>
    <mergeCell ref="K25:L25"/>
    <mergeCell ref="M25:N25"/>
    <mergeCell ref="O25:P25"/>
    <mergeCell ref="A20:D20"/>
    <mergeCell ref="G20:H20"/>
    <mergeCell ref="K20:L20"/>
    <mergeCell ref="M20:N20"/>
    <mergeCell ref="O20:P20"/>
    <mergeCell ref="A22:B23"/>
    <mergeCell ref="C22:F22"/>
    <mergeCell ref="G22:H22"/>
    <mergeCell ref="K22:L22"/>
    <mergeCell ref="M22:N22"/>
    <mergeCell ref="O22:P22"/>
    <mergeCell ref="G23:H23"/>
    <mergeCell ref="K23:L23"/>
    <mergeCell ref="M23:N23"/>
    <mergeCell ref="O23:P23"/>
    <mergeCell ref="A18:D18"/>
    <mergeCell ref="G18:H18"/>
    <mergeCell ref="K18:L18"/>
    <mergeCell ref="M18:N18"/>
    <mergeCell ref="O18:P18"/>
    <mergeCell ref="A19:D19"/>
    <mergeCell ref="G19:H19"/>
    <mergeCell ref="K19:L19"/>
    <mergeCell ref="M19:N19"/>
    <mergeCell ref="O19:P19"/>
    <mergeCell ref="A16:D16"/>
    <mergeCell ref="G16:H16"/>
    <mergeCell ref="K16:L16"/>
    <mergeCell ref="M16:N16"/>
    <mergeCell ref="O16:P16"/>
    <mergeCell ref="A17:D17"/>
    <mergeCell ref="G17:H17"/>
    <mergeCell ref="K17:L17"/>
    <mergeCell ref="M17:N17"/>
    <mergeCell ref="O17:P17"/>
    <mergeCell ref="A12:D13"/>
    <mergeCell ref="E12:F12"/>
    <mergeCell ref="G12:H12"/>
    <mergeCell ref="K12:L12"/>
    <mergeCell ref="M12:N12"/>
    <mergeCell ref="O12:P12"/>
    <mergeCell ref="G13:H13"/>
    <mergeCell ref="A15:D15"/>
    <mergeCell ref="G15:H15"/>
    <mergeCell ref="K15:L15"/>
    <mergeCell ref="M15:N15"/>
    <mergeCell ref="O15:P15"/>
    <mergeCell ref="K169:L169"/>
    <mergeCell ref="M169:N169"/>
    <mergeCell ref="O169:P169"/>
    <mergeCell ref="A117:A120"/>
    <mergeCell ref="C117:I117"/>
    <mergeCell ref="C120:I120"/>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C118:I118"/>
    <mergeCell ref="C119:I119"/>
    <mergeCell ref="A172:D172"/>
    <mergeCell ref="G172:H172"/>
    <mergeCell ref="K172:L172"/>
    <mergeCell ref="M172:N172"/>
    <mergeCell ref="O172:P172"/>
    <mergeCell ref="A170:D170"/>
    <mergeCell ref="G170:H170"/>
    <mergeCell ref="K170:L170"/>
    <mergeCell ref="M170:N170"/>
    <mergeCell ref="O170:P170"/>
    <mergeCell ref="A171:D171"/>
    <mergeCell ref="G171:H171"/>
    <mergeCell ref="K171:L171"/>
    <mergeCell ref="M171:N171"/>
    <mergeCell ref="O171:P171"/>
    <mergeCell ref="A168:D168"/>
    <mergeCell ref="G168:H168"/>
    <mergeCell ref="K168:L168"/>
    <mergeCell ref="M168:N168"/>
    <mergeCell ref="O168:P168"/>
    <mergeCell ref="A169:D169"/>
    <mergeCell ref="G169:H169"/>
  </mergeCells>
  <phoneticPr fontId="54" type="noConversion"/>
  <pageMargins left="0.7" right="0.7" top="0.75" bottom="0.75" header="0.3" footer="0.3"/>
  <pageSetup paperSize="9" scale="10" fitToWidth="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B3E25-561E-42D5-BE34-BA0E4FEF1A91}">
  <dimension ref="A1:P207"/>
  <sheetViews>
    <sheetView workbookViewId="0">
      <selection activeCell="D76" sqref="D76:P76"/>
    </sheetView>
  </sheetViews>
  <sheetFormatPr defaultColWidth="9.140625" defaultRowHeight="15" x14ac:dyDescent="0.25"/>
  <cols>
    <col min="1" max="1" width="9.140625" style="235"/>
    <col min="2" max="2" width="7.140625" style="235" customWidth="1"/>
    <col min="3" max="8" width="9.140625" style="235"/>
    <col min="9" max="9" width="11.42578125" style="235" customWidth="1"/>
    <col min="10" max="10" width="12.28515625" style="235" customWidth="1"/>
    <col min="11" max="11" width="9.85546875" style="235" customWidth="1"/>
    <col min="12" max="12" width="8.42578125" style="235" customWidth="1"/>
    <col min="13" max="13" width="9.5703125" style="235" customWidth="1"/>
    <col min="14" max="14" width="10.140625" style="235" customWidth="1"/>
    <col min="15" max="15" width="9.5703125" style="235" customWidth="1"/>
    <col min="16" max="16" width="8.7109375" style="235" customWidth="1"/>
    <col min="17" max="16384" width="9.140625" style="235"/>
  </cols>
  <sheetData>
    <row r="1" spans="1:16" x14ac:dyDescent="0.25">
      <c r="A1" s="403"/>
      <c r="B1" s="403"/>
      <c r="C1" s="403"/>
      <c r="D1" s="403"/>
      <c r="E1" s="403"/>
      <c r="F1" s="403"/>
      <c r="G1" s="403"/>
      <c r="H1" s="403"/>
      <c r="I1" s="403"/>
      <c r="J1" s="403"/>
      <c r="K1" s="403"/>
      <c r="L1" s="403"/>
      <c r="M1" s="403"/>
      <c r="N1" s="2582" t="s">
        <v>66</v>
      </c>
      <c r="O1" s="2582"/>
      <c r="P1" s="2582"/>
    </row>
    <row r="2" spans="1:16" x14ac:dyDescent="0.25">
      <c r="A2" s="403"/>
      <c r="B2" s="403"/>
      <c r="C2" s="403"/>
      <c r="D2" s="403"/>
      <c r="E2" s="403"/>
      <c r="F2" s="403"/>
      <c r="G2" s="403"/>
      <c r="H2" s="403"/>
      <c r="I2" s="403"/>
      <c r="J2" s="403"/>
      <c r="K2" s="403"/>
      <c r="L2" s="403"/>
      <c r="M2" s="403"/>
      <c r="N2" s="404"/>
      <c r="O2" s="404"/>
      <c r="P2" s="404"/>
    </row>
    <row r="3" spans="1:16" x14ac:dyDescent="0.25">
      <c r="A3" s="2583" t="s">
        <v>28</v>
      </c>
      <c r="B3" s="2583"/>
      <c r="C3" s="2583"/>
      <c r="D3" s="2583"/>
      <c r="E3" s="2583"/>
      <c r="F3" s="2583"/>
      <c r="G3" s="2583"/>
      <c r="H3" s="2583"/>
      <c r="I3" s="2583"/>
      <c r="J3" s="2583"/>
      <c r="K3" s="2583"/>
      <c r="L3" s="2583"/>
      <c r="M3" s="2583"/>
      <c r="N3" s="2583"/>
      <c r="O3" s="2583"/>
      <c r="P3" s="2583"/>
    </row>
    <row r="4" spans="1:16" x14ac:dyDescent="0.25">
      <c r="A4" s="2583" t="s">
        <v>532</v>
      </c>
      <c r="B4" s="2583"/>
      <c r="C4" s="2583"/>
      <c r="D4" s="2583"/>
      <c r="E4" s="2583"/>
      <c r="F4" s="2583"/>
      <c r="G4" s="2583"/>
      <c r="H4" s="2583"/>
      <c r="I4" s="2583"/>
      <c r="J4" s="2583"/>
      <c r="K4" s="2583"/>
      <c r="L4" s="2583"/>
      <c r="M4" s="2583"/>
      <c r="N4" s="2583"/>
      <c r="O4" s="2583"/>
      <c r="P4" s="2583"/>
    </row>
    <row r="5" spans="1:16" x14ac:dyDescent="0.25">
      <c r="A5" s="403"/>
      <c r="B5" s="403"/>
      <c r="C5" s="403"/>
      <c r="D5" s="403"/>
      <c r="E5" s="403"/>
      <c r="F5" s="403"/>
      <c r="G5" s="403"/>
      <c r="H5" s="403"/>
      <c r="I5" s="403"/>
      <c r="J5" s="403"/>
      <c r="K5" s="403"/>
      <c r="L5" s="403"/>
      <c r="M5" s="403"/>
      <c r="N5" s="403"/>
      <c r="O5" s="403"/>
      <c r="P5" s="405" t="s">
        <v>0</v>
      </c>
    </row>
    <row r="6" spans="1:16" x14ac:dyDescent="0.25">
      <c r="A6" s="2491" t="s">
        <v>29</v>
      </c>
      <c r="B6" s="2491"/>
      <c r="C6" s="2491"/>
      <c r="D6" s="2488" t="s">
        <v>533</v>
      </c>
      <c r="E6" s="2584"/>
      <c r="F6" s="2584"/>
      <c r="G6" s="2584"/>
      <c r="H6" s="2584"/>
      <c r="I6" s="2584"/>
      <c r="J6" s="2584"/>
      <c r="K6" s="2584"/>
      <c r="L6" s="2584"/>
      <c r="M6" s="2584"/>
      <c r="N6" s="2584"/>
      <c r="O6" s="2585"/>
      <c r="P6" s="406">
        <v>11</v>
      </c>
    </row>
    <row r="7" spans="1:16" x14ac:dyDescent="0.25">
      <c r="A7" s="2491" t="s">
        <v>30</v>
      </c>
      <c r="B7" s="2491"/>
      <c r="C7" s="2491"/>
      <c r="D7" s="2586" t="s">
        <v>534</v>
      </c>
      <c r="E7" s="2587"/>
      <c r="F7" s="2587"/>
      <c r="G7" s="2587"/>
      <c r="H7" s="2587"/>
      <c r="I7" s="2587"/>
      <c r="J7" s="2587"/>
      <c r="K7" s="2587"/>
      <c r="L7" s="2587"/>
      <c r="M7" s="2587"/>
      <c r="N7" s="2587"/>
      <c r="O7" s="2588"/>
      <c r="P7" s="407" t="s">
        <v>70</v>
      </c>
    </row>
    <row r="8" spans="1:16" x14ac:dyDescent="0.25">
      <c r="A8" s="2512" t="s">
        <v>31</v>
      </c>
      <c r="B8" s="2512"/>
      <c r="C8" s="2512"/>
      <c r="D8" s="2517"/>
      <c r="E8" s="1169"/>
      <c r="F8" s="1169"/>
      <c r="G8" s="1169"/>
      <c r="H8" s="1169"/>
      <c r="I8" s="1169"/>
      <c r="J8" s="1169"/>
      <c r="K8" s="1169"/>
      <c r="L8" s="1169"/>
      <c r="M8" s="1169"/>
      <c r="N8" s="1169"/>
      <c r="O8" s="1170"/>
      <c r="P8" s="408"/>
    </row>
    <row r="9" spans="1:16" x14ac:dyDescent="0.25">
      <c r="A9" s="409"/>
      <c r="B9" s="409"/>
      <c r="C9" s="409"/>
      <c r="D9" s="405"/>
      <c r="E9" s="405"/>
      <c r="F9" s="405"/>
      <c r="G9" s="405"/>
      <c r="H9" s="405"/>
      <c r="I9" s="405"/>
      <c r="J9" s="405"/>
      <c r="K9" s="405"/>
      <c r="L9" s="405"/>
      <c r="M9" s="405"/>
      <c r="N9" s="405"/>
      <c r="O9" s="405"/>
      <c r="P9" s="405"/>
    </row>
    <row r="10" spans="1:16" x14ac:dyDescent="0.25">
      <c r="A10" s="2517" t="s">
        <v>148</v>
      </c>
      <c r="B10" s="2518"/>
      <c r="C10" s="2518"/>
      <c r="D10" s="2518"/>
      <c r="E10" s="2518"/>
      <c r="F10" s="2518"/>
      <c r="G10" s="2518"/>
      <c r="H10" s="2518"/>
      <c r="I10" s="2518"/>
      <c r="J10" s="2518"/>
      <c r="K10" s="2518"/>
      <c r="L10" s="2518"/>
      <c r="M10" s="2518"/>
      <c r="N10" s="2518"/>
      <c r="O10" s="2518"/>
      <c r="P10" s="2519"/>
    </row>
    <row r="11" spans="1:16" x14ac:dyDescent="0.25">
      <c r="A11" s="409"/>
      <c r="B11" s="409"/>
      <c r="C11" s="409"/>
      <c r="D11" s="409"/>
      <c r="E11" s="409"/>
      <c r="F11" s="409"/>
      <c r="G11" s="409"/>
      <c r="H11" s="409"/>
      <c r="I11" s="409"/>
      <c r="J11" s="409"/>
      <c r="K11" s="409"/>
      <c r="L11" s="409"/>
      <c r="M11" s="409"/>
      <c r="N11" s="409"/>
      <c r="O11" s="409"/>
      <c r="P11" s="409"/>
    </row>
    <row r="12" spans="1:16" x14ac:dyDescent="0.25">
      <c r="A12" s="2547" t="s">
        <v>1</v>
      </c>
      <c r="B12" s="2580"/>
      <c r="C12" s="2580"/>
      <c r="D12" s="2548"/>
      <c r="E12" s="2440" t="s">
        <v>0</v>
      </c>
      <c r="F12" s="2442"/>
      <c r="G12" s="2478">
        <v>2023</v>
      </c>
      <c r="H12" s="2479"/>
      <c r="I12" s="415">
        <v>2024</v>
      </c>
      <c r="J12" s="415">
        <v>2025</v>
      </c>
      <c r="K12" s="2482">
        <v>2026</v>
      </c>
      <c r="L12" s="2482"/>
      <c r="M12" s="2482">
        <v>2027</v>
      </c>
      <c r="N12" s="2482"/>
      <c r="O12" s="2482">
        <v>2028</v>
      </c>
      <c r="P12" s="2482"/>
    </row>
    <row r="13" spans="1:16" x14ac:dyDescent="0.25">
      <c r="A13" s="2549"/>
      <c r="B13" s="2581"/>
      <c r="C13" s="2581"/>
      <c r="D13" s="2550"/>
      <c r="E13" s="408" t="s">
        <v>33</v>
      </c>
      <c r="F13" s="419" t="s">
        <v>34</v>
      </c>
      <c r="G13" s="2440" t="s">
        <v>11</v>
      </c>
      <c r="H13" s="2442"/>
      <c r="I13" s="408" t="s">
        <v>11</v>
      </c>
      <c r="J13" s="408" t="s">
        <v>12</v>
      </c>
      <c r="K13" s="2440" t="s">
        <v>13</v>
      </c>
      <c r="L13" s="2442"/>
      <c r="M13" s="2440" t="s">
        <v>14</v>
      </c>
      <c r="N13" s="2442"/>
      <c r="O13" s="2440" t="s">
        <v>14</v>
      </c>
      <c r="P13" s="2442"/>
    </row>
    <row r="14" spans="1:16" x14ac:dyDescent="0.25">
      <c r="A14" s="2538" t="s">
        <v>35</v>
      </c>
      <c r="B14" s="2579"/>
      <c r="C14" s="2579"/>
      <c r="D14" s="2539"/>
      <c r="E14" s="408"/>
      <c r="F14" s="408"/>
      <c r="G14" s="2450">
        <f>G15+G16+G17+G18</f>
        <v>3238.1</v>
      </c>
      <c r="H14" s="2451"/>
      <c r="I14" s="423">
        <f>I15+I16+I17+I18</f>
        <v>4084.6</v>
      </c>
      <c r="J14" s="423">
        <f>J15+J16+J17+J18</f>
        <v>29773</v>
      </c>
      <c r="K14" s="2450">
        <f>K15+K16+K17+K18</f>
        <v>54385</v>
      </c>
      <c r="L14" s="2451"/>
      <c r="M14" s="2450">
        <f t="shared" ref="M14" si="0">M15+M16+M17+M18</f>
        <v>61346</v>
      </c>
      <c r="N14" s="2451"/>
      <c r="O14" s="2450">
        <f t="shared" ref="O14" si="1">O15+O16+O17+O18</f>
        <v>61346</v>
      </c>
      <c r="P14" s="2451"/>
    </row>
    <row r="15" spans="1:16" x14ac:dyDescent="0.25">
      <c r="A15" s="2517" t="s">
        <v>535</v>
      </c>
      <c r="B15" s="1169"/>
      <c r="C15" s="1169"/>
      <c r="D15" s="1170"/>
      <c r="E15" s="408"/>
      <c r="F15" s="408">
        <v>22</v>
      </c>
      <c r="G15" s="2551">
        <f>G92+G122+G139</f>
        <v>28.799999999999997</v>
      </c>
      <c r="H15" s="2552"/>
      <c r="I15" s="424">
        <f>I92+I122+I139</f>
        <v>115.69999999999999</v>
      </c>
      <c r="J15" s="424">
        <f>J92+J122+J139</f>
        <v>848</v>
      </c>
      <c r="K15" s="2452">
        <f>K92+K139</f>
        <v>643</v>
      </c>
      <c r="L15" s="2452"/>
      <c r="M15" s="2452">
        <f t="shared" ref="M15" si="2">M92+M139</f>
        <v>644</v>
      </c>
      <c r="N15" s="2452"/>
      <c r="O15" s="2452">
        <f t="shared" ref="O15" si="3">O92+O139</f>
        <v>644</v>
      </c>
      <c r="P15" s="2452"/>
    </row>
    <row r="16" spans="1:16" x14ac:dyDescent="0.25">
      <c r="A16" s="2517" t="s">
        <v>71</v>
      </c>
      <c r="B16" s="1169"/>
      <c r="C16" s="1169"/>
      <c r="D16" s="1170"/>
      <c r="E16" s="408"/>
      <c r="F16" s="408">
        <v>28</v>
      </c>
      <c r="G16" s="2551">
        <f>G105+G128+G145</f>
        <v>937.3</v>
      </c>
      <c r="H16" s="2552"/>
      <c r="I16" s="424">
        <f>I105+I128+I145</f>
        <v>3520.5</v>
      </c>
      <c r="J16" s="424">
        <f>J105+J128+J145</f>
        <v>0</v>
      </c>
      <c r="K16" s="2452">
        <f>K105+K145</f>
        <v>5275</v>
      </c>
      <c r="L16" s="2452"/>
      <c r="M16" s="2452">
        <f t="shared" ref="M16" si="4">M105+M145</f>
        <v>5275</v>
      </c>
      <c r="N16" s="2452"/>
      <c r="O16" s="2452">
        <f t="shared" ref="O16" si="5">O105+O145</f>
        <v>5275</v>
      </c>
      <c r="P16" s="2452"/>
    </row>
    <row r="17" spans="1:16" x14ac:dyDescent="0.25">
      <c r="A17" s="2517" t="s">
        <v>72</v>
      </c>
      <c r="B17" s="1169"/>
      <c r="C17" s="1169"/>
      <c r="D17" s="1170"/>
      <c r="E17" s="408"/>
      <c r="F17" s="408">
        <v>31</v>
      </c>
      <c r="G17" s="2551">
        <f>G108+G131</f>
        <v>2250</v>
      </c>
      <c r="H17" s="2552"/>
      <c r="I17" s="424">
        <f>I108+I131</f>
        <v>416.40000000000003</v>
      </c>
      <c r="J17" s="424">
        <f>J108+J131</f>
        <v>28765</v>
      </c>
      <c r="K17" s="2452">
        <f>K108</f>
        <v>48236</v>
      </c>
      <c r="L17" s="2452"/>
      <c r="M17" s="2452">
        <f t="shared" ref="M17" si="6">M108</f>
        <v>55257</v>
      </c>
      <c r="N17" s="2452"/>
      <c r="O17" s="2452">
        <f t="shared" ref="O17" si="7">O108</f>
        <v>55257</v>
      </c>
      <c r="P17" s="2452"/>
    </row>
    <row r="18" spans="1:16" x14ac:dyDescent="0.25">
      <c r="A18" s="2517" t="s">
        <v>73</v>
      </c>
      <c r="B18" s="2518"/>
      <c r="C18" s="2518"/>
      <c r="D18" s="2519"/>
      <c r="E18" s="408"/>
      <c r="F18" s="408">
        <v>33</v>
      </c>
      <c r="G18" s="2551">
        <f>G115+G133+G147</f>
        <v>22</v>
      </c>
      <c r="H18" s="2552"/>
      <c r="I18" s="424">
        <f>I115+I133+I147</f>
        <v>32</v>
      </c>
      <c r="J18" s="424">
        <f>J115+J133+J147</f>
        <v>160</v>
      </c>
      <c r="K18" s="2452">
        <f>K115+K147</f>
        <v>231</v>
      </c>
      <c r="L18" s="2452"/>
      <c r="M18" s="2452">
        <f t="shared" ref="M18" si="8">M115+M147</f>
        <v>170</v>
      </c>
      <c r="N18" s="2452"/>
      <c r="O18" s="2452">
        <f t="shared" ref="O18" si="9">O115+O147</f>
        <v>170</v>
      </c>
      <c r="P18" s="2452"/>
    </row>
    <row r="19" spans="1:16" x14ac:dyDescent="0.25">
      <c r="A19" s="409"/>
      <c r="B19" s="409"/>
      <c r="C19" s="409"/>
      <c r="D19" s="409"/>
      <c r="E19" s="405"/>
      <c r="F19" s="405"/>
      <c r="G19" s="405"/>
      <c r="H19" s="405"/>
      <c r="I19" s="405"/>
      <c r="J19" s="405"/>
      <c r="K19" s="405"/>
      <c r="L19" s="405"/>
      <c r="M19" s="405"/>
      <c r="N19" s="405"/>
      <c r="O19" s="405"/>
      <c r="P19" s="405"/>
    </row>
    <row r="20" spans="1:16" x14ac:dyDescent="0.25">
      <c r="A20" s="2547" t="s">
        <v>1</v>
      </c>
      <c r="B20" s="2548"/>
      <c r="C20" s="2527" t="s">
        <v>0</v>
      </c>
      <c r="D20" s="2529"/>
      <c r="E20" s="2529"/>
      <c r="F20" s="2528"/>
      <c r="G20" s="2478">
        <v>2023</v>
      </c>
      <c r="H20" s="2479"/>
      <c r="I20" s="415">
        <v>2024</v>
      </c>
      <c r="J20" s="415">
        <v>2025</v>
      </c>
      <c r="K20" s="2482">
        <v>2026</v>
      </c>
      <c r="L20" s="2482"/>
      <c r="M20" s="2482">
        <v>2027</v>
      </c>
      <c r="N20" s="2482"/>
      <c r="O20" s="2482">
        <v>2028</v>
      </c>
      <c r="P20" s="2482"/>
    </row>
    <row r="21" spans="1:16" x14ac:dyDescent="0.25">
      <c r="A21" s="2549"/>
      <c r="B21" s="2550"/>
      <c r="C21" s="408" t="s">
        <v>59</v>
      </c>
      <c r="D21" s="408" t="s">
        <v>60</v>
      </c>
      <c r="E21" s="408" t="s">
        <v>33</v>
      </c>
      <c r="F21" s="419" t="s">
        <v>34</v>
      </c>
      <c r="G21" s="2440" t="s">
        <v>11</v>
      </c>
      <c r="H21" s="2442"/>
      <c r="I21" s="408" t="s">
        <v>11</v>
      </c>
      <c r="J21" s="408" t="s">
        <v>12</v>
      </c>
      <c r="K21" s="2440" t="s">
        <v>13</v>
      </c>
      <c r="L21" s="2442"/>
      <c r="M21" s="2440" t="s">
        <v>14</v>
      </c>
      <c r="N21" s="2442"/>
      <c r="O21" s="2440" t="s">
        <v>14</v>
      </c>
      <c r="P21" s="2442"/>
    </row>
    <row r="22" spans="1:16" x14ac:dyDescent="0.25">
      <c r="A22" s="2573" t="s">
        <v>61</v>
      </c>
      <c r="B22" s="2574"/>
      <c r="C22" s="428"/>
      <c r="D22" s="428"/>
      <c r="E22" s="428"/>
      <c r="F22" s="428"/>
      <c r="G22" s="2575">
        <f>G23+G27+G33</f>
        <v>1016.4000000000001</v>
      </c>
      <c r="H22" s="2576"/>
      <c r="I22" s="429">
        <f>I23+I27+I33</f>
        <v>4090.3</v>
      </c>
      <c r="J22" s="429">
        <f>J23+J27+J33</f>
        <v>27773</v>
      </c>
      <c r="K22" s="2577">
        <f>K23+K27+K33</f>
        <v>54385</v>
      </c>
      <c r="L22" s="2577"/>
      <c r="M22" s="2577">
        <f t="shared" ref="M22" si="10">M23+M27+M33</f>
        <v>61346</v>
      </c>
      <c r="N22" s="2577"/>
      <c r="O22" s="2577">
        <f t="shared" ref="O22" si="11">O23+O27+O33</f>
        <v>61346</v>
      </c>
      <c r="P22" s="2577"/>
    </row>
    <row r="23" spans="1:16" x14ac:dyDescent="0.25">
      <c r="A23" s="2564" t="s">
        <v>62</v>
      </c>
      <c r="B23" s="2565"/>
      <c r="C23" s="430">
        <v>2</v>
      </c>
      <c r="D23" s="428"/>
      <c r="E23" s="428"/>
      <c r="F23" s="428"/>
      <c r="G23" s="2571">
        <f>G24+G25</f>
        <v>1016.4000000000001</v>
      </c>
      <c r="H23" s="2578"/>
      <c r="I23" s="431">
        <f>I24+I25</f>
        <v>50</v>
      </c>
      <c r="J23" s="431">
        <f>J24+J25</f>
        <v>15170</v>
      </c>
      <c r="K23" s="2572">
        <f>K24+K25</f>
        <v>11315.9</v>
      </c>
      <c r="L23" s="2572"/>
      <c r="M23" s="2572">
        <f t="shared" ref="M23" si="12">M24+M25</f>
        <v>12777.7</v>
      </c>
      <c r="N23" s="2572"/>
      <c r="O23" s="2572">
        <f t="shared" ref="O23" si="13">O24+O25</f>
        <v>12777.7</v>
      </c>
      <c r="P23" s="2572"/>
    </row>
    <row r="24" spans="1:16" x14ac:dyDescent="0.25">
      <c r="A24" s="2530" t="s">
        <v>289</v>
      </c>
      <c r="B24" s="2531"/>
      <c r="C24" s="428">
        <v>299</v>
      </c>
      <c r="D24" s="428">
        <v>2</v>
      </c>
      <c r="E24" s="432" t="s">
        <v>145</v>
      </c>
      <c r="F24" s="428">
        <v>14</v>
      </c>
      <c r="G24" s="2562">
        <f>K52+K60</f>
        <v>147.69999999999999</v>
      </c>
      <c r="H24" s="2563"/>
      <c r="I24" s="433">
        <f t="shared" ref="I24:K25" si="14">L52+L60</f>
        <v>50</v>
      </c>
      <c r="J24" s="433">
        <f t="shared" si="14"/>
        <v>20</v>
      </c>
      <c r="K24" s="2570">
        <f t="shared" si="14"/>
        <v>0</v>
      </c>
      <c r="L24" s="2570"/>
      <c r="M24" s="2570">
        <f>O52+O60</f>
        <v>0</v>
      </c>
      <c r="N24" s="2570"/>
      <c r="O24" s="2570">
        <f>P52+P60</f>
        <v>0</v>
      </c>
      <c r="P24" s="2570"/>
    </row>
    <row r="25" spans="1:16" x14ac:dyDescent="0.25">
      <c r="A25" s="2568" t="s">
        <v>536</v>
      </c>
      <c r="B25" s="2569"/>
      <c r="C25" s="428"/>
      <c r="D25" s="428"/>
      <c r="E25" s="432"/>
      <c r="F25" s="428">
        <v>19</v>
      </c>
      <c r="G25" s="2562">
        <f>K53+K61</f>
        <v>868.7</v>
      </c>
      <c r="H25" s="2563"/>
      <c r="I25" s="433">
        <f t="shared" si="14"/>
        <v>0</v>
      </c>
      <c r="J25" s="433">
        <f t="shared" si="14"/>
        <v>15150</v>
      </c>
      <c r="K25" s="2570">
        <f t="shared" si="14"/>
        <v>11315.9</v>
      </c>
      <c r="L25" s="2570"/>
      <c r="M25" s="2570">
        <f>O53+O61</f>
        <v>12777.7</v>
      </c>
      <c r="N25" s="2570"/>
      <c r="O25" s="2570">
        <f>P53+P61</f>
        <v>12777.7</v>
      </c>
      <c r="P25" s="2570"/>
    </row>
    <row r="26" spans="1:16" x14ac:dyDescent="0.25">
      <c r="A26" s="2516"/>
      <c r="B26" s="2516"/>
      <c r="C26" s="428"/>
      <c r="D26" s="428"/>
      <c r="E26" s="432"/>
      <c r="F26" s="428"/>
      <c r="G26" s="2440"/>
      <c r="H26" s="2442"/>
      <c r="I26" s="408"/>
      <c r="J26" s="435"/>
      <c r="K26" s="2570"/>
      <c r="L26" s="2570"/>
      <c r="M26" s="2570"/>
      <c r="N26" s="2570"/>
      <c r="O26" s="2570"/>
      <c r="P26" s="2570"/>
    </row>
    <row r="27" spans="1:16" x14ac:dyDescent="0.25">
      <c r="A27" s="2564" t="s">
        <v>63</v>
      </c>
      <c r="B27" s="2565"/>
      <c r="C27" s="430">
        <v>2</v>
      </c>
      <c r="D27" s="428"/>
      <c r="E27" s="432"/>
      <c r="F27" s="428"/>
      <c r="G27" s="2571">
        <f>G28+G30+G31+G32</f>
        <v>0</v>
      </c>
      <c r="H27" s="2481"/>
      <c r="I27" s="431">
        <f>I28+I30+I31+I32</f>
        <v>4040.3</v>
      </c>
      <c r="J27" s="431">
        <f>J28+J30+J31+J32</f>
        <v>12103</v>
      </c>
      <c r="K27" s="2572">
        <f>K28+K30+K31+K32</f>
        <v>42569.1</v>
      </c>
      <c r="L27" s="2572"/>
      <c r="M27" s="2572">
        <f>M28+M30+M31+M32</f>
        <v>48068.3</v>
      </c>
      <c r="N27" s="2572"/>
      <c r="O27" s="2572">
        <f>O28+O30+O31+O32</f>
        <v>48068.3</v>
      </c>
      <c r="P27" s="2572"/>
    </row>
    <row r="28" spans="1:16" x14ac:dyDescent="0.25">
      <c r="A28" s="2568" t="s">
        <v>537</v>
      </c>
      <c r="B28" s="2569"/>
      <c r="C28" s="428">
        <v>298</v>
      </c>
      <c r="D28" s="428">
        <v>2</v>
      </c>
      <c r="E28" s="432" t="s">
        <v>145</v>
      </c>
      <c r="F28" s="428">
        <v>13</v>
      </c>
      <c r="G28" s="2562">
        <f>K51</f>
        <v>0</v>
      </c>
      <c r="H28" s="2528"/>
      <c r="I28" s="433">
        <f>L51</f>
        <v>0</v>
      </c>
      <c r="J28" s="433">
        <f>M51</f>
        <v>5000</v>
      </c>
      <c r="K28" s="2570">
        <f>N51</f>
        <v>10777</v>
      </c>
      <c r="L28" s="2570"/>
      <c r="M28" s="2570">
        <f>O51</f>
        <v>12169.2</v>
      </c>
      <c r="N28" s="2570"/>
      <c r="O28" s="2570">
        <f>P51</f>
        <v>12169.2</v>
      </c>
      <c r="P28" s="2570"/>
    </row>
    <row r="29" spans="1:16" x14ac:dyDescent="0.25">
      <c r="A29" s="2523" t="s">
        <v>290</v>
      </c>
      <c r="B29" s="2524"/>
      <c r="C29" s="428"/>
      <c r="D29" s="428"/>
      <c r="E29" s="432"/>
      <c r="F29" s="428">
        <v>42</v>
      </c>
      <c r="G29" s="2562">
        <f>K54</f>
        <v>0</v>
      </c>
      <c r="H29" s="2528"/>
      <c r="I29" s="433">
        <f t="shared" ref="I29:K30" si="15">L54</f>
        <v>-5.6</v>
      </c>
      <c r="J29" s="433">
        <f t="shared" si="15"/>
        <v>0</v>
      </c>
      <c r="K29" s="2570">
        <f t="shared" si="15"/>
        <v>0</v>
      </c>
      <c r="L29" s="2570"/>
      <c r="M29" s="2570">
        <f>O54</f>
        <v>0</v>
      </c>
      <c r="N29" s="2570"/>
      <c r="O29" s="2570">
        <f>P54</f>
        <v>0</v>
      </c>
      <c r="P29" s="2570"/>
    </row>
    <row r="30" spans="1:16" x14ac:dyDescent="0.25">
      <c r="A30" s="2568" t="s">
        <v>538</v>
      </c>
      <c r="B30" s="2569"/>
      <c r="C30" s="428"/>
      <c r="D30" s="428">
        <v>2</v>
      </c>
      <c r="E30" s="432" t="s">
        <v>145</v>
      </c>
      <c r="F30" s="428">
        <v>59</v>
      </c>
      <c r="G30" s="2562">
        <f>K55</f>
        <v>0</v>
      </c>
      <c r="H30" s="2528"/>
      <c r="I30" s="433">
        <f t="shared" si="15"/>
        <v>5443.3</v>
      </c>
      <c r="J30" s="433">
        <f t="shared" si="15"/>
        <v>7103</v>
      </c>
      <c r="K30" s="2562">
        <f t="shared" si="15"/>
        <v>31792.1</v>
      </c>
      <c r="L30" s="2563"/>
      <c r="M30" s="2562">
        <f>O55</f>
        <v>35899.1</v>
      </c>
      <c r="N30" s="2563"/>
      <c r="O30" s="2562">
        <f>P55</f>
        <v>35899.1</v>
      </c>
      <c r="P30" s="2563"/>
    </row>
    <row r="31" spans="1:16" x14ac:dyDescent="0.25">
      <c r="A31" s="2525" t="s">
        <v>198</v>
      </c>
      <c r="B31" s="2526"/>
      <c r="C31" s="428"/>
      <c r="D31" s="428"/>
      <c r="E31" s="432"/>
      <c r="F31" s="428">
        <v>91</v>
      </c>
      <c r="G31" s="2562">
        <f>K57+K64</f>
        <v>0</v>
      </c>
      <c r="H31" s="2528"/>
      <c r="I31" s="433">
        <f t="shared" ref="I31:K32" si="16">L57+L64</f>
        <v>536.79999999999995</v>
      </c>
      <c r="J31" s="433">
        <f t="shared" si="16"/>
        <v>1293</v>
      </c>
      <c r="K31" s="2562">
        <f t="shared" si="16"/>
        <v>1912.9</v>
      </c>
      <c r="L31" s="2563"/>
      <c r="M31" s="2562">
        <f>O57+O64</f>
        <v>1912.9</v>
      </c>
      <c r="N31" s="2563"/>
      <c r="O31" s="2562">
        <f>P64</f>
        <v>486.1</v>
      </c>
      <c r="P31" s="2563"/>
    </row>
    <row r="32" spans="1:16" x14ac:dyDescent="0.25">
      <c r="A32" s="2525" t="s">
        <v>199</v>
      </c>
      <c r="B32" s="2526"/>
      <c r="C32" s="428"/>
      <c r="D32" s="428"/>
      <c r="E32" s="432"/>
      <c r="F32" s="428">
        <v>92</v>
      </c>
      <c r="G32" s="2562">
        <f>K58+K65</f>
        <v>0</v>
      </c>
      <c r="H32" s="2528"/>
      <c r="I32" s="433">
        <f t="shared" si="16"/>
        <v>-1939.8</v>
      </c>
      <c r="J32" s="433">
        <f t="shared" si="16"/>
        <v>-1293</v>
      </c>
      <c r="K32" s="2562">
        <f t="shared" si="16"/>
        <v>-1912.9</v>
      </c>
      <c r="L32" s="2563"/>
      <c r="M32" s="2562">
        <f>O58+O65</f>
        <v>-1912.9</v>
      </c>
      <c r="N32" s="2563"/>
      <c r="O32" s="2562">
        <f>P65</f>
        <v>-486.1</v>
      </c>
      <c r="P32" s="2563"/>
    </row>
    <row r="33" spans="1:16" x14ac:dyDescent="0.25">
      <c r="A33" s="2564" t="s">
        <v>64</v>
      </c>
      <c r="B33" s="2565"/>
      <c r="C33" s="430">
        <v>1</v>
      </c>
      <c r="D33" s="428"/>
      <c r="E33" s="428"/>
      <c r="F33" s="428"/>
      <c r="G33" s="2566">
        <f>G138</f>
        <v>0</v>
      </c>
      <c r="H33" s="2442"/>
      <c r="I33" s="436">
        <f>I138</f>
        <v>0</v>
      </c>
      <c r="J33" s="436">
        <f>J138</f>
        <v>500</v>
      </c>
      <c r="K33" s="2567">
        <f>K138</f>
        <v>500</v>
      </c>
      <c r="L33" s="2528"/>
      <c r="M33" s="2567">
        <f t="shared" ref="M33" si="17">M138</f>
        <v>500</v>
      </c>
      <c r="N33" s="2528"/>
      <c r="O33" s="2567">
        <f t="shared" ref="O33" si="18">O138</f>
        <v>500</v>
      </c>
      <c r="P33" s="2528"/>
    </row>
    <row r="34" spans="1:16" x14ac:dyDescent="0.25">
      <c r="A34" s="437"/>
      <c r="B34" s="437"/>
      <c r="C34" s="403"/>
      <c r="D34" s="403"/>
      <c r="E34" s="403"/>
      <c r="F34" s="403"/>
      <c r="G34" s="405"/>
      <c r="H34" s="405"/>
      <c r="I34" s="405"/>
      <c r="J34" s="403"/>
      <c r="K34" s="437"/>
      <c r="L34" s="437"/>
      <c r="M34" s="437"/>
      <c r="N34" s="437"/>
      <c r="O34" s="437"/>
      <c r="P34" s="437"/>
    </row>
    <row r="35" spans="1:16" x14ac:dyDescent="0.25">
      <c r="A35" s="2555" t="s">
        <v>149</v>
      </c>
      <c r="B35" s="2556"/>
      <c r="C35" s="2556"/>
      <c r="D35" s="2556"/>
      <c r="E35" s="2556"/>
      <c r="F35" s="2556"/>
      <c r="G35" s="2556"/>
      <c r="H35" s="2556"/>
      <c r="I35" s="2556"/>
      <c r="J35" s="2556"/>
      <c r="K35" s="2556"/>
      <c r="L35" s="2556"/>
      <c r="M35" s="2556"/>
      <c r="N35" s="2556"/>
      <c r="O35" s="2556"/>
      <c r="P35" s="2557"/>
    </row>
    <row r="36" spans="1:16" x14ac:dyDescent="0.25">
      <c r="A36" s="2546" t="s">
        <v>1</v>
      </c>
      <c r="B36" s="2546"/>
      <c r="C36" s="2546"/>
      <c r="D36" s="2440" t="s">
        <v>0</v>
      </c>
      <c r="E36" s="2441"/>
      <c r="F36" s="2442"/>
      <c r="G36" s="2440" t="s">
        <v>356</v>
      </c>
      <c r="H36" s="2441"/>
      <c r="I36" s="2441"/>
      <c r="J36" s="2442"/>
      <c r="K36" s="2546" t="s">
        <v>67</v>
      </c>
      <c r="L36" s="2546"/>
      <c r="M36" s="2546"/>
      <c r="N36" s="2546" t="s">
        <v>357</v>
      </c>
      <c r="O36" s="2546"/>
      <c r="P36" s="2546"/>
    </row>
    <row r="37" spans="1:16" ht="56.25" x14ac:dyDescent="0.25">
      <c r="A37" s="2546"/>
      <c r="B37" s="2546"/>
      <c r="C37" s="2546"/>
      <c r="D37" s="408" t="s">
        <v>33</v>
      </c>
      <c r="E37" s="2558" t="s">
        <v>51</v>
      </c>
      <c r="F37" s="2559"/>
      <c r="G37" s="2560" t="s">
        <v>48</v>
      </c>
      <c r="H37" s="2561"/>
      <c r="I37" s="439" t="s">
        <v>49</v>
      </c>
      <c r="J37" s="439" t="s">
        <v>50</v>
      </c>
      <c r="K37" s="439" t="s">
        <v>48</v>
      </c>
      <c r="L37" s="439" t="s">
        <v>49</v>
      </c>
      <c r="M37" s="439" t="s">
        <v>50</v>
      </c>
      <c r="N37" s="439" t="s">
        <v>48</v>
      </c>
      <c r="O37" s="439" t="s">
        <v>49</v>
      </c>
      <c r="P37" s="439" t="s">
        <v>50</v>
      </c>
    </row>
    <row r="38" spans="1:16" x14ac:dyDescent="0.25">
      <c r="A38" s="2512" t="s">
        <v>9</v>
      </c>
      <c r="B38" s="2512"/>
      <c r="C38" s="2512"/>
      <c r="D38" s="428"/>
      <c r="E38" s="2440"/>
      <c r="F38" s="2442"/>
      <c r="G38" s="2553">
        <f>G42</f>
        <v>54385</v>
      </c>
      <c r="H38" s="2554"/>
      <c r="I38" s="440"/>
      <c r="J38" s="440"/>
      <c r="K38" s="440">
        <f>K42</f>
        <v>61346</v>
      </c>
      <c r="L38" s="440"/>
      <c r="M38" s="440"/>
      <c r="N38" s="440">
        <f>N42</f>
        <v>61346</v>
      </c>
      <c r="O38" s="424"/>
      <c r="P38" s="424"/>
    </row>
    <row r="39" spans="1:16" x14ac:dyDescent="0.25">
      <c r="A39" s="2540" t="s">
        <v>52</v>
      </c>
      <c r="B39" s="2540"/>
      <c r="C39" s="2540"/>
      <c r="D39" s="441" t="s">
        <v>56</v>
      </c>
      <c r="E39" s="2541">
        <v>3</v>
      </c>
      <c r="F39" s="2542"/>
      <c r="G39" s="2543">
        <f>G38-G40</f>
        <v>52385</v>
      </c>
      <c r="H39" s="2544"/>
      <c r="I39" s="442"/>
      <c r="J39" s="442"/>
      <c r="K39" s="442">
        <f>K38-K40</f>
        <v>61346</v>
      </c>
      <c r="L39" s="442"/>
      <c r="M39" s="442"/>
      <c r="N39" s="442">
        <f>N38-N40</f>
        <v>61346</v>
      </c>
      <c r="O39" s="442"/>
      <c r="P39" s="442"/>
    </row>
    <row r="40" spans="1:16" x14ac:dyDescent="0.25">
      <c r="A40" s="2540" t="s">
        <v>53</v>
      </c>
      <c r="B40" s="2540"/>
      <c r="C40" s="2540"/>
      <c r="D40" s="441" t="s">
        <v>57</v>
      </c>
      <c r="E40" s="2541">
        <v>3</v>
      </c>
      <c r="F40" s="2542"/>
      <c r="G40" s="2543">
        <f>K114</f>
        <v>2000</v>
      </c>
      <c r="H40" s="2544"/>
      <c r="I40" s="442"/>
      <c r="J40" s="442"/>
      <c r="K40" s="442">
        <f>M114</f>
        <v>0</v>
      </c>
      <c r="L40" s="442"/>
      <c r="M40" s="442"/>
      <c r="N40" s="442">
        <f>O114</f>
        <v>0</v>
      </c>
      <c r="O40" s="442"/>
      <c r="P40" s="442"/>
    </row>
    <row r="41" spans="1:16" x14ac:dyDescent="0.25">
      <c r="A41" s="2512"/>
      <c r="B41" s="2512"/>
      <c r="C41" s="2512"/>
      <c r="D41" s="428"/>
      <c r="E41" s="2440"/>
      <c r="F41" s="2442"/>
      <c r="G41" s="2551"/>
      <c r="H41" s="2552"/>
      <c r="I41" s="424"/>
      <c r="J41" s="424"/>
      <c r="K41" s="424"/>
      <c r="L41" s="424"/>
      <c r="M41" s="424"/>
      <c r="N41" s="424"/>
      <c r="O41" s="424"/>
      <c r="P41" s="424"/>
    </row>
    <row r="42" spans="1:16" x14ac:dyDescent="0.25">
      <c r="A42" s="2512" t="s">
        <v>9</v>
      </c>
      <c r="B42" s="2512"/>
      <c r="C42" s="2512"/>
      <c r="D42" s="428"/>
      <c r="E42" s="2440"/>
      <c r="F42" s="2442"/>
      <c r="G42" s="2450">
        <f>G43+G44</f>
        <v>54385</v>
      </c>
      <c r="H42" s="2451"/>
      <c r="I42" s="423"/>
      <c r="J42" s="423"/>
      <c r="K42" s="423">
        <f>K43+K44</f>
        <v>61346</v>
      </c>
      <c r="L42" s="423"/>
      <c r="M42" s="423"/>
      <c r="N42" s="423">
        <f>N43+N44</f>
        <v>61346</v>
      </c>
      <c r="O42" s="424"/>
      <c r="P42" s="424"/>
    </row>
    <row r="43" spans="1:16" x14ac:dyDescent="0.25">
      <c r="A43" s="2540" t="s">
        <v>54</v>
      </c>
      <c r="B43" s="2540"/>
      <c r="C43" s="2540"/>
      <c r="D43" s="443"/>
      <c r="E43" s="2541">
        <v>2</v>
      </c>
      <c r="F43" s="2542"/>
      <c r="G43" s="2543">
        <f>N49</f>
        <v>53885</v>
      </c>
      <c r="H43" s="2544"/>
      <c r="I43" s="442"/>
      <c r="J43" s="442"/>
      <c r="K43" s="442">
        <f>O49</f>
        <v>60846</v>
      </c>
      <c r="L43" s="442"/>
      <c r="M43" s="442"/>
      <c r="N43" s="442">
        <f>P49</f>
        <v>60846</v>
      </c>
      <c r="O43" s="442"/>
      <c r="P43" s="442"/>
    </row>
    <row r="44" spans="1:16" x14ac:dyDescent="0.25">
      <c r="A44" s="2540" t="s">
        <v>55</v>
      </c>
      <c r="B44" s="2540"/>
      <c r="C44" s="2540"/>
      <c r="D44" s="443"/>
      <c r="E44" s="2541"/>
      <c r="F44" s="2542"/>
      <c r="G44" s="2543">
        <f>K138</f>
        <v>500</v>
      </c>
      <c r="H44" s="2544"/>
      <c r="I44" s="442"/>
      <c r="J44" s="442"/>
      <c r="K44" s="442">
        <f>M138</f>
        <v>500</v>
      </c>
      <c r="L44" s="442"/>
      <c r="M44" s="442"/>
      <c r="N44" s="442">
        <f>O138</f>
        <v>500</v>
      </c>
      <c r="O44" s="442"/>
      <c r="P44" s="442"/>
    </row>
    <row r="45" spans="1:16" x14ac:dyDescent="0.25">
      <c r="A45" s="403"/>
      <c r="B45" s="403"/>
      <c r="C45" s="403"/>
      <c r="D45" s="403"/>
      <c r="E45" s="403"/>
      <c r="F45" s="403"/>
      <c r="G45" s="403"/>
      <c r="H45" s="403"/>
      <c r="I45" s="403"/>
      <c r="J45" s="403"/>
      <c r="K45" s="403"/>
      <c r="L45" s="403"/>
      <c r="M45" s="403"/>
      <c r="N45" s="403"/>
      <c r="O45" s="403"/>
      <c r="P45" s="403"/>
    </row>
    <row r="46" spans="1:16" x14ac:dyDescent="0.25">
      <c r="A46" s="2545" t="s">
        <v>150</v>
      </c>
      <c r="B46" s="2545"/>
      <c r="C46" s="2545"/>
      <c r="D46" s="2545"/>
      <c r="E46" s="2545"/>
      <c r="F46" s="2545"/>
      <c r="G46" s="2545"/>
      <c r="H46" s="2545"/>
      <c r="I46" s="2545"/>
      <c r="J46" s="2545"/>
      <c r="K46" s="2545"/>
      <c r="L46" s="2545"/>
      <c r="M46" s="2545"/>
      <c r="N46" s="2545"/>
      <c r="O46" s="2545"/>
      <c r="P46" s="2545"/>
    </row>
    <row r="47" spans="1:16" x14ac:dyDescent="0.25">
      <c r="A47" s="2546" t="s">
        <v>1</v>
      </c>
      <c r="B47" s="2546"/>
      <c r="C47" s="2440" t="s">
        <v>0</v>
      </c>
      <c r="D47" s="2441"/>
      <c r="E47" s="2441"/>
      <c r="F47" s="2441"/>
      <c r="G47" s="2441"/>
      <c r="H47" s="2442"/>
      <c r="I47" s="2547" t="s">
        <v>10</v>
      </c>
      <c r="J47" s="2548"/>
      <c r="K47" s="415">
        <v>2023</v>
      </c>
      <c r="L47" s="415">
        <v>2024</v>
      </c>
      <c r="M47" s="415">
        <v>2025</v>
      </c>
      <c r="N47" s="415">
        <v>2026</v>
      </c>
      <c r="O47" s="415">
        <v>2027</v>
      </c>
      <c r="P47" s="415">
        <v>2028</v>
      </c>
    </row>
    <row r="48" spans="1:16" ht="45" x14ac:dyDescent="0.25">
      <c r="A48" s="2546"/>
      <c r="B48" s="2546"/>
      <c r="C48" s="419" t="s">
        <v>3</v>
      </c>
      <c r="D48" s="419" t="s">
        <v>4</v>
      </c>
      <c r="E48" s="419" t="s">
        <v>5</v>
      </c>
      <c r="F48" s="419" t="s">
        <v>6</v>
      </c>
      <c r="G48" s="419" t="s">
        <v>7</v>
      </c>
      <c r="H48" s="419" t="s">
        <v>8</v>
      </c>
      <c r="I48" s="2549"/>
      <c r="J48" s="2550"/>
      <c r="K48" s="439" t="s">
        <v>11</v>
      </c>
      <c r="L48" s="439" t="s">
        <v>11</v>
      </c>
      <c r="M48" s="439" t="s">
        <v>12</v>
      </c>
      <c r="N48" s="439" t="s">
        <v>13</v>
      </c>
      <c r="O48" s="439" t="s">
        <v>14</v>
      </c>
      <c r="P48" s="439" t="s">
        <v>14</v>
      </c>
    </row>
    <row r="49" spans="1:16" x14ac:dyDescent="0.25">
      <c r="A49" s="2538" t="s">
        <v>9</v>
      </c>
      <c r="B49" s="2539"/>
      <c r="C49" s="445"/>
      <c r="D49" s="445"/>
      <c r="E49" s="445"/>
      <c r="F49" s="445"/>
      <c r="G49" s="445"/>
      <c r="H49" s="445"/>
      <c r="I49" s="2534"/>
      <c r="J49" s="2535"/>
      <c r="K49" s="423">
        <f t="shared" ref="K49:P49" si="19">K50+K59</f>
        <v>1016.4000000000001</v>
      </c>
      <c r="L49" s="423">
        <f t="shared" si="19"/>
        <v>4084.7</v>
      </c>
      <c r="M49" s="423">
        <f t="shared" si="19"/>
        <v>29273</v>
      </c>
      <c r="N49" s="423">
        <f t="shared" si="19"/>
        <v>53885</v>
      </c>
      <c r="O49" s="423">
        <f t="shared" si="19"/>
        <v>60846</v>
      </c>
      <c r="P49" s="423">
        <f t="shared" si="19"/>
        <v>60846</v>
      </c>
    </row>
    <row r="50" spans="1:16" ht="54.6" customHeight="1" x14ac:dyDescent="0.25">
      <c r="A50" s="2532" t="s">
        <v>539</v>
      </c>
      <c r="B50" s="2533"/>
      <c r="C50" s="445">
        <v>298</v>
      </c>
      <c r="D50" s="445">
        <v>2</v>
      </c>
      <c r="E50" s="445">
        <v>2050</v>
      </c>
      <c r="F50" s="445"/>
      <c r="G50" s="445">
        <v>70351</v>
      </c>
      <c r="H50" s="445"/>
      <c r="I50" s="2534"/>
      <c r="J50" s="2535"/>
      <c r="K50" s="429">
        <f>K51+K52+K53+K54+K55+K57+K58</f>
        <v>0</v>
      </c>
      <c r="L50" s="429">
        <f>L51+L52+L53+L54+L55+L57+L58</f>
        <v>3983.8999999999996</v>
      </c>
      <c r="M50" s="429">
        <f t="shared" ref="M50:P50" si="20">M51+M52+M53+M54+M55+M57+M58</f>
        <v>27273</v>
      </c>
      <c r="N50" s="429">
        <f t="shared" si="20"/>
        <v>53885</v>
      </c>
      <c r="O50" s="429">
        <f t="shared" si="20"/>
        <v>60846</v>
      </c>
      <c r="P50" s="429">
        <f t="shared" si="20"/>
        <v>60846</v>
      </c>
    </row>
    <row r="51" spans="1:16" x14ac:dyDescent="0.25">
      <c r="A51" s="2525" t="s">
        <v>128</v>
      </c>
      <c r="B51" s="2526"/>
      <c r="C51" s="445"/>
      <c r="D51" s="445"/>
      <c r="E51" s="445"/>
      <c r="F51" s="445"/>
      <c r="G51" s="445"/>
      <c r="H51" s="448">
        <v>132221</v>
      </c>
      <c r="I51" s="2534"/>
      <c r="J51" s="2535"/>
      <c r="K51" s="449"/>
      <c r="L51" s="449"/>
      <c r="M51" s="450">
        <v>5000</v>
      </c>
      <c r="N51" s="450">
        <v>10777</v>
      </c>
      <c r="O51" s="450">
        <v>12169.2</v>
      </c>
      <c r="P51" s="450">
        <v>12169.2</v>
      </c>
    </row>
    <row r="52" spans="1:16" x14ac:dyDescent="0.25">
      <c r="A52" s="2530" t="s">
        <v>196</v>
      </c>
      <c r="B52" s="2531"/>
      <c r="C52" s="445"/>
      <c r="D52" s="445"/>
      <c r="E52" s="445"/>
      <c r="F52" s="445"/>
      <c r="G52" s="445"/>
      <c r="H52" s="448">
        <v>145150</v>
      </c>
      <c r="I52" s="2534"/>
      <c r="J52" s="2535"/>
      <c r="K52" s="449"/>
      <c r="L52" s="449"/>
      <c r="M52" s="450">
        <v>20</v>
      </c>
      <c r="N52" s="450"/>
      <c r="O52" s="450"/>
      <c r="P52" s="450"/>
    </row>
    <row r="53" spans="1:16" x14ac:dyDescent="0.25">
      <c r="A53" s="2523" t="s">
        <v>540</v>
      </c>
      <c r="B53" s="2524"/>
      <c r="C53" s="445"/>
      <c r="D53" s="445"/>
      <c r="E53" s="445"/>
      <c r="F53" s="445"/>
      <c r="G53" s="445"/>
      <c r="H53" s="448">
        <v>191340</v>
      </c>
      <c r="I53" s="2534"/>
      <c r="J53" s="2535"/>
      <c r="K53" s="449"/>
      <c r="L53" s="449"/>
      <c r="M53" s="450">
        <v>15150</v>
      </c>
      <c r="N53" s="450">
        <v>11315.9</v>
      </c>
      <c r="O53" s="450">
        <v>12777.7</v>
      </c>
      <c r="P53" s="450">
        <v>12777.7</v>
      </c>
    </row>
    <row r="54" spans="1:16" x14ac:dyDescent="0.25">
      <c r="A54" s="2523" t="s">
        <v>290</v>
      </c>
      <c r="B54" s="2524"/>
      <c r="C54" s="445"/>
      <c r="D54" s="445"/>
      <c r="E54" s="445"/>
      <c r="F54" s="445"/>
      <c r="G54" s="445"/>
      <c r="H54" s="448">
        <v>420000</v>
      </c>
      <c r="I54" s="446"/>
      <c r="J54" s="447"/>
      <c r="K54" s="449"/>
      <c r="L54" s="449">
        <v>-5.6</v>
      </c>
      <c r="M54" s="450"/>
      <c r="N54" s="450"/>
      <c r="O54" s="450"/>
      <c r="P54" s="450"/>
    </row>
    <row r="55" spans="1:16" x14ac:dyDescent="0.25">
      <c r="A55" s="2536" t="s">
        <v>129</v>
      </c>
      <c r="B55" s="2537"/>
      <c r="C55" s="428"/>
      <c r="D55" s="428"/>
      <c r="E55" s="428"/>
      <c r="F55" s="451"/>
      <c r="G55" s="428"/>
      <c r="H55" s="428">
        <v>595410</v>
      </c>
      <c r="I55" s="2527"/>
      <c r="J55" s="2528"/>
      <c r="K55" s="433"/>
      <c r="L55" s="433">
        <v>5443.3</v>
      </c>
      <c r="M55" s="435">
        <v>7103</v>
      </c>
      <c r="N55" s="435">
        <v>31792.1</v>
      </c>
      <c r="O55" s="435">
        <v>35899.1</v>
      </c>
      <c r="P55" s="435">
        <v>35899.1</v>
      </c>
    </row>
    <row r="56" spans="1:16" x14ac:dyDescent="0.25">
      <c r="A56" s="2523" t="s">
        <v>130</v>
      </c>
      <c r="B56" s="2524"/>
      <c r="C56" s="428"/>
      <c r="D56" s="428"/>
      <c r="E56" s="428"/>
      <c r="F56" s="451"/>
      <c r="G56" s="428"/>
      <c r="H56" s="428"/>
      <c r="I56" s="425"/>
      <c r="J56" s="427"/>
      <c r="K56" s="433"/>
      <c r="L56" s="433">
        <v>-1453.8</v>
      </c>
      <c r="M56" s="435"/>
      <c r="N56" s="435"/>
      <c r="O56" s="435"/>
      <c r="P56" s="435"/>
    </row>
    <row r="57" spans="1:16" x14ac:dyDescent="0.25">
      <c r="A57" s="2525" t="s">
        <v>198</v>
      </c>
      <c r="B57" s="2526"/>
      <c r="C57" s="452"/>
      <c r="D57" s="452"/>
      <c r="E57" s="452"/>
      <c r="F57" s="452"/>
      <c r="G57" s="452"/>
      <c r="H57" s="452">
        <v>910000</v>
      </c>
      <c r="I57" s="2527"/>
      <c r="J57" s="2528"/>
      <c r="K57" s="433"/>
      <c r="L57" s="433"/>
      <c r="M57" s="433">
        <v>1293</v>
      </c>
      <c r="N57" s="433">
        <v>1426.8</v>
      </c>
      <c r="O57" s="433">
        <v>1426.8</v>
      </c>
      <c r="P57" s="433">
        <v>1426.8</v>
      </c>
    </row>
    <row r="58" spans="1:16" x14ac:dyDescent="0.25">
      <c r="A58" s="2525" t="s">
        <v>199</v>
      </c>
      <c r="B58" s="2526"/>
      <c r="C58" s="452"/>
      <c r="D58" s="452"/>
      <c r="E58" s="452"/>
      <c r="F58" s="452"/>
      <c r="G58" s="452"/>
      <c r="H58" s="452">
        <v>930000</v>
      </c>
      <c r="I58" s="2527"/>
      <c r="J58" s="2528"/>
      <c r="K58" s="433"/>
      <c r="L58" s="433">
        <v>-1453.8</v>
      </c>
      <c r="M58" s="433">
        <v>-1293</v>
      </c>
      <c r="N58" s="433">
        <v>-1426.8</v>
      </c>
      <c r="O58" s="433">
        <v>-1426.8</v>
      </c>
      <c r="P58" s="433">
        <v>-1426.8</v>
      </c>
    </row>
    <row r="59" spans="1:16" ht="55.9" customHeight="1" x14ac:dyDescent="0.25">
      <c r="A59" s="2532" t="s">
        <v>541</v>
      </c>
      <c r="B59" s="2533"/>
      <c r="C59" s="428">
        <v>299</v>
      </c>
      <c r="D59" s="428"/>
      <c r="E59" s="428"/>
      <c r="F59" s="451"/>
      <c r="G59" s="453">
        <v>70022</v>
      </c>
      <c r="H59" s="428"/>
      <c r="I59" s="2527"/>
      <c r="J59" s="2528"/>
      <c r="K59" s="431">
        <f>K60+K61+K62+K64+K65</f>
        <v>1016.4000000000001</v>
      </c>
      <c r="L59" s="431">
        <f t="shared" ref="L59:P59" si="21">L60+L61+L62+L64+L65</f>
        <v>100.79999999999995</v>
      </c>
      <c r="M59" s="431">
        <f t="shared" si="21"/>
        <v>2000</v>
      </c>
      <c r="N59" s="431">
        <f t="shared" si="21"/>
        <v>0</v>
      </c>
      <c r="O59" s="431">
        <f t="shared" si="21"/>
        <v>0</v>
      </c>
      <c r="P59" s="431">
        <f t="shared" si="21"/>
        <v>0</v>
      </c>
    </row>
    <row r="60" spans="1:16" x14ac:dyDescent="0.25">
      <c r="A60" s="2530" t="s">
        <v>196</v>
      </c>
      <c r="B60" s="2531"/>
      <c r="C60" s="428"/>
      <c r="D60" s="428"/>
      <c r="E60" s="428"/>
      <c r="F60" s="451"/>
      <c r="G60" s="453"/>
      <c r="H60" s="428">
        <v>145150</v>
      </c>
      <c r="I60" s="2527"/>
      <c r="J60" s="2528"/>
      <c r="K60" s="433">
        <v>147.69999999999999</v>
      </c>
      <c r="L60" s="449">
        <v>50</v>
      </c>
      <c r="M60" s="431"/>
      <c r="N60" s="454"/>
      <c r="O60" s="454"/>
      <c r="P60" s="454"/>
    </row>
    <row r="61" spans="1:16" x14ac:dyDescent="0.25">
      <c r="A61" s="2523" t="s">
        <v>540</v>
      </c>
      <c r="B61" s="2524"/>
      <c r="C61" s="428"/>
      <c r="D61" s="428"/>
      <c r="E61" s="428"/>
      <c r="F61" s="451"/>
      <c r="G61" s="428"/>
      <c r="H61" s="428">
        <v>191320</v>
      </c>
      <c r="I61" s="2527"/>
      <c r="J61" s="2528"/>
      <c r="K61" s="433">
        <v>868.7</v>
      </c>
      <c r="L61" s="433"/>
      <c r="M61" s="435"/>
      <c r="N61" s="435"/>
      <c r="O61" s="435"/>
      <c r="P61" s="435"/>
    </row>
    <row r="62" spans="1:16" x14ac:dyDescent="0.25">
      <c r="A62" s="2523" t="s">
        <v>542</v>
      </c>
      <c r="B62" s="2524"/>
      <c r="C62" s="428"/>
      <c r="D62" s="428"/>
      <c r="E62" s="428"/>
      <c r="F62" s="451"/>
      <c r="G62" s="428"/>
      <c r="H62" s="428">
        <v>191340</v>
      </c>
      <c r="I62" s="2527"/>
      <c r="J62" s="2528"/>
      <c r="K62" s="433"/>
      <c r="L62" s="433"/>
      <c r="M62" s="435">
        <v>2000</v>
      </c>
      <c r="N62" s="435"/>
      <c r="O62" s="435"/>
      <c r="P62" s="435"/>
    </row>
    <row r="63" spans="1:16" x14ac:dyDescent="0.25">
      <c r="A63" s="2523" t="s">
        <v>130</v>
      </c>
      <c r="B63" s="2524"/>
      <c r="C63" s="428"/>
      <c r="D63" s="428"/>
      <c r="E63" s="428"/>
      <c r="F63" s="451"/>
      <c r="G63" s="428"/>
      <c r="H63" s="428"/>
      <c r="I63" s="425"/>
      <c r="J63" s="427"/>
      <c r="K63" s="433"/>
      <c r="L63" s="433">
        <v>50.7</v>
      </c>
      <c r="M63" s="435"/>
      <c r="N63" s="435"/>
      <c r="O63" s="435"/>
      <c r="P63" s="435"/>
    </row>
    <row r="64" spans="1:16" x14ac:dyDescent="0.25">
      <c r="A64" s="2525" t="s">
        <v>198</v>
      </c>
      <c r="B64" s="2526"/>
      <c r="C64" s="452"/>
      <c r="D64" s="452"/>
      <c r="E64" s="452"/>
      <c r="F64" s="452"/>
      <c r="G64" s="452"/>
      <c r="H64" s="452">
        <v>910000</v>
      </c>
      <c r="I64" s="2527"/>
      <c r="J64" s="2528"/>
      <c r="K64" s="433"/>
      <c r="L64" s="433">
        <v>536.79999999999995</v>
      </c>
      <c r="M64" s="433"/>
      <c r="N64" s="433">
        <v>486.1</v>
      </c>
      <c r="O64" s="433">
        <v>486.1</v>
      </c>
      <c r="P64" s="433">
        <v>486.1</v>
      </c>
    </row>
    <row r="65" spans="1:16" x14ac:dyDescent="0.25">
      <c r="A65" s="2525" t="s">
        <v>199</v>
      </c>
      <c r="B65" s="2526"/>
      <c r="C65" s="452"/>
      <c r="D65" s="452"/>
      <c r="E65" s="452"/>
      <c r="F65" s="452"/>
      <c r="G65" s="452"/>
      <c r="H65" s="452">
        <v>930000</v>
      </c>
      <c r="I65" s="2527"/>
      <c r="J65" s="2528"/>
      <c r="K65" s="433"/>
      <c r="L65" s="433">
        <v>-486</v>
      </c>
      <c r="M65" s="433"/>
      <c r="N65" s="433">
        <v>-486.1</v>
      </c>
      <c r="O65" s="433">
        <v>-486.1</v>
      </c>
      <c r="P65" s="433">
        <v>-486.1</v>
      </c>
    </row>
    <row r="66" spans="1:16" ht="32.25" customHeight="1" x14ac:dyDescent="0.25">
      <c r="A66" s="2527"/>
      <c r="B66" s="2529"/>
      <c r="C66" s="403"/>
      <c r="D66" s="403"/>
      <c r="E66" s="403"/>
      <c r="F66" s="403"/>
      <c r="G66" s="403"/>
      <c r="H66" s="403"/>
      <c r="I66" s="403"/>
      <c r="J66" s="403"/>
      <c r="K66" s="403"/>
      <c r="L66" s="403"/>
      <c r="M66" s="403"/>
      <c r="N66" s="403"/>
      <c r="O66" s="403"/>
      <c r="P66" s="403"/>
    </row>
    <row r="67" spans="1:16" ht="15" customHeight="1" x14ac:dyDescent="0.25">
      <c r="A67" s="2521" t="s">
        <v>15</v>
      </c>
      <c r="B67" s="2521"/>
      <c r="C67" s="2521"/>
      <c r="D67" s="2521"/>
      <c r="E67" s="2521"/>
      <c r="F67" s="2521"/>
      <c r="G67" s="2521"/>
      <c r="H67" s="2521"/>
      <c r="I67" s="2521"/>
      <c r="J67" s="2521"/>
      <c r="K67" s="2521"/>
      <c r="L67" s="2521"/>
      <c r="M67" s="2521"/>
      <c r="N67" s="2521"/>
      <c r="O67" s="2521"/>
      <c r="P67" s="2522"/>
    </row>
    <row r="68" spans="1:16" ht="15" customHeight="1" x14ac:dyDescent="0.25">
      <c r="A68" s="2517"/>
      <c r="B68" s="2519"/>
      <c r="C68" s="2517"/>
      <c r="D68" s="2518"/>
      <c r="E68" s="2518"/>
      <c r="F68" s="2518"/>
      <c r="G68" s="2518"/>
      <c r="H68" s="2518"/>
      <c r="I68" s="2518"/>
      <c r="J68" s="2518"/>
      <c r="K68" s="2518"/>
      <c r="L68" s="2518"/>
      <c r="M68" s="2518"/>
      <c r="N68" s="2519"/>
      <c r="O68" s="2516" t="s">
        <v>0</v>
      </c>
      <c r="P68" s="2516"/>
    </row>
    <row r="69" spans="1:16" ht="15" customHeight="1" x14ac:dyDescent="0.25">
      <c r="A69" s="2512" t="s">
        <v>16</v>
      </c>
      <c r="B69" s="2512"/>
      <c r="C69" s="2517" t="s">
        <v>543</v>
      </c>
      <c r="D69" s="2518"/>
      <c r="E69" s="2518"/>
      <c r="F69" s="2518"/>
      <c r="G69" s="2518"/>
      <c r="H69" s="2518"/>
      <c r="I69" s="2518"/>
      <c r="J69" s="2518"/>
      <c r="K69" s="2518"/>
      <c r="L69" s="2518"/>
      <c r="M69" s="2518"/>
      <c r="N69" s="2519"/>
      <c r="O69" s="2520" t="s">
        <v>893</v>
      </c>
      <c r="P69" s="2520"/>
    </row>
    <row r="70" spans="1:16" ht="15" customHeight="1" x14ac:dyDescent="0.25">
      <c r="A70" s="2512" t="s">
        <v>17</v>
      </c>
      <c r="B70" s="2512"/>
      <c r="C70" s="2513" t="s">
        <v>192</v>
      </c>
      <c r="D70" s="2514"/>
      <c r="E70" s="2514"/>
      <c r="F70" s="2514"/>
      <c r="G70" s="2514"/>
      <c r="H70" s="2514"/>
      <c r="I70" s="2514"/>
      <c r="J70" s="2514"/>
      <c r="K70" s="2514"/>
      <c r="L70" s="2514"/>
      <c r="M70" s="2514"/>
      <c r="N70" s="2515"/>
      <c r="O70" s="2516">
        <v>75</v>
      </c>
      <c r="P70" s="2516"/>
    </row>
    <row r="71" spans="1:16" x14ac:dyDescent="0.25">
      <c r="A71" s="2512" t="s">
        <v>18</v>
      </c>
      <c r="B71" s="2512"/>
      <c r="C71" s="2517" t="s">
        <v>544</v>
      </c>
      <c r="D71" s="2518"/>
      <c r="E71" s="2518"/>
      <c r="F71" s="2518"/>
      <c r="G71" s="2518"/>
      <c r="H71" s="2518"/>
      <c r="I71" s="2518"/>
      <c r="J71" s="2518"/>
      <c r="K71" s="2518"/>
      <c r="L71" s="2518"/>
      <c r="M71" s="2518"/>
      <c r="N71" s="2519"/>
      <c r="O71" s="2520" t="s">
        <v>119</v>
      </c>
      <c r="P71" s="2520"/>
    </row>
    <row r="72" spans="1:16" ht="34.5" customHeight="1" x14ac:dyDescent="0.25">
      <c r="A72" s="403"/>
      <c r="B72" s="403"/>
      <c r="C72" s="403"/>
      <c r="D72" s="403"/>
      <c r="E72" s="403"/>
      <c r="F72" s="403"/>
      <c r="G72" s="403"/>
      <c r="H72" s="403"/>
      <c r="I72" s="403"/>
      <c r="J72" s="403"/>
      <c r="K72" s="403"/>
      <c r="L72" s="403"/>
      <c r="M72" s="403"/>
      <c r="N72" s="403"/>
      <c r="O72" s="403"/>
      <c r="P72" s="403"/>
    </row>
    <row r="73" spans="1:16" ht="15" customHeight="1" x14ac:dyDescent="0.25">
      <c r="A73" s="2506" t="s">
        <v>154</v>
      </c>
      <c r="B73" s="2506"/>
      <c r="C73" s="2506"/>
      <c r="D73" s="2506"/>
      <c r="E73" s="2506"/>
      <c r="F73" s="2506"/>
      <c r="G73" s="2506"/>
      <c r="H73" s="2506"/>
      <c r="I73" s="2506"/>
      <c r="J73" s="2506"/>
      <c r="K73" s="2506"/>
      <c r="L73" s="2506"/>
      <c r="M73" s="2506"/>
      <c r="N73" s="2506"/>
      <c r="O73" s="2506"/>
      <c r="P73" s="2506"/>
    </row>
    <row r="74" spans="1:16" ht="44.25" customHeight="1" x14ac:dyDescent="0.25">
      <c r="A74" s="2507" t="s">
        <v>20</v>
      </c>
      <c r="B74" s="2507"/>
      <c r="C74" s="2507"/>
      <c r="D74" s="2508" t="s">
        <v>865</v>
      </c>
      <c r="E74" s="2508"/>
      <c r="F74" s="2508"/>
      <c r="G74" s="2508"/>
      <c r="H74" s="2508"/>
      <c r="I74" s="2508"/>
      <c r="J74" s="2508"/>
      <c r="K74" s="2508"/>
      <c r="L74" s="2508"/>
      <c r="M74" s="2508"/>
      <c r="N74" s="2508"/>
      <c r="O74" s="2508"/>
      <c r="P74" s="2508"/>
    </row>
    <row r="75" spans="1:16" ht="64.5" customHeight="1" x14ac:dyDescent="0.25">
      <c r="A75" s="2509" t="s">
        <v>545</v>
      </c>
      <c r="B75" s="2509"/>
      <c r="C75" s="2509"/>
      <c r="D75" s="2508" t="s">
        <v>866</v>
      </c>
      <c r="E75" s="2510"/>
      <c r="F75" s="2510"/>
      <c r="G75" s="2510"/>
      <c r="H75" s="2510"/>
      <c r="I75" s="2510"/>
      <c r="J75" s="2510"/>
      <c r="K75" s="2510"/>
      <c r="L75" s="2510"/>
      <c r="M75" s="2510"/>
      <c r="N75" s="2510"/>
      <c r="O75" s="2510"/>
      <c r="P75" s="2510"/>
    </row>
    <row r="76" spans="1:16" ht="138.75" customHeight="1" x14ac:dyDescent="0.25">
      <c r="A76" s="2511" t="s">
        <v>21</v>
      </c>
      <c r="B76" s="2511"/>
      <c r="C76" s="2511"/>
      <c r="D76" s="2508" t="s">
        <v>867</v>
      </c>
      <c r="E76" s="2510"/>
      <c r="F76" s="2510"/>
      <c r="G76" s="2510"/>
      <c r="H76" s="2510"/>
      <c r="I76" s="2510"/>
      <c r="J76" s="2510"/>
      <c r="K76" s="2510"/>
      <c r="L76" s="2510"/>
      <c r="M76" s="2510"/>
      <c r="N76" s="2510"/>
      <c r="O76" s="2510"/>
      <c r="P76" s="2510"/>
    </row>
    <row r="77" spans="1:16" ht="39" customHeight="1" x14ac:dyDescent="0.25">
      <c r="A77" s="2500"/>
      <c r="B77" s="2501"/>
      <c r="C77" s="2501"/>
      <c r="D77" s="2501"/>
      <c r="E77" s="2501"/>
      <c r="F77" s="2501"/>
      <c r="G77" s="2501"/>
      <c r="H77" s="2501"/>
      <c r="I77" s="2501"/>
      <c r="J77" s="2501"/>
      <c r="K77" s="2501"/>
      <c r="L77" s="2501"/>
      <c r="M77" s="2501"/>
      <c r="N77" s="2501"/>
      <c r="O77" s="2501"/>
      <c r="P77" s="2502"/>
    </row>
    <row r="78" spans="1:16" ht="15" customHeight="1" x14ac:dyDescent="0.25">
      <c r="A78" s="2503" t="s">
        <v>19</v>
      </c>
      <c r="B78" s="2503"/>
      <c r="C78" s="2503"/>
      <c r="D78" s="2503"/>
      <c r="E78" s="2503"/>
      <c r="F78" s="2503"/>
      <c r="G78" s="2503"/>
      <c r="H78" s="2503"/>
      <c r="I78" s="2503"/>
      <c r="J78" s="2503"/>
      <c r="K78" s="2503"/>
      <c r="L78" s="2503"/>
      <c r="M78" s="2503"/>
      <c r="N78" s="2503"/>
      <c r="O78" s="2503"/>
      <c r="P78" s="2503"/>
    </row>
    <row r="79" spans="1:16" x14ac:dyDescent="0.25">
      <c r="A79" s="2504" t="s">
        <v>22</v>
      </c>
      <c r="B79" s="2504" t="s">
        <v>0</v>
      </c>
      <c r="C79" s="2504" t="s">
        <v>1</v>
      </c>
      <c r="D79" s="2504"/>
      <c r="E79" s="2504"/>
      <c r="F79" s="2504"/>
      <c r="G79" s="2504"/>
      <c r="H79" s="2504"/>
      <c r="I79" s="2504"/>
      <c r="J79" s="2505" t="s">
        <v>26</v>
      </c>
      <c r="K79" s="455">
        <v>2023</v>
      </c>
      <c r="L79" s="455">
        <v>2024</v>
      </c>
      <c r="M79" s="455">
        <v>2025</v>
      </c>
      <c r="N79" s="455">
        <v>2026</v>
      </c>
      <c r="O79" s="455">
        <v>2027</v>
      </c>
      <c r="P79" s="455">
        <v>2028</v>
      </c>
    </row>
    <row r="80" spans="1:16" ht="44.25" x14ac:dyDescent="0.25">
      <c r="A80" s="2504"/>
      <c r="B80" s="2504"/>
      <c r="C80" s="2504"/>
      <c r="D80" s="2504"/>
      <c r="E80" s="2504"/>
      <c r="F80" s="2504"/>
      <c r="G80" s="2504"/>
      <c r="H80" s="2504"/>
      <c r="I80" s="2504"/>
      <c r="J80" s="2505"/>
      <c r="K80" s="456" t="s">
        <v>11</v>
      </c>
      <c r="L80" s="456" t="s">
        <v>11</v>
      </c>
      <c r="M80" s="456" t="s">
        <v>12</v>
      </c>
      <c r="N80" s="456" t="s">
        <v>13</v>
      </c>
      <c r="O80" s="456" t="s">
        <v>14</v>
      </c>
      <c r="P80" s="456" t="s">
        <v>14</v>
      </c>
    </row>
    <row r="81" spans="1:16" ht="30.75" customHeight="1" x14ac:dyDescent="0.25">
      <c r="A81" s="2487" t="s">
        <v>23</v>
      </c>
      <c r="B81" s="406" t="s">
        <v>102</v>
      </c>
      <c r="C81" s="2488" t="s">
        <v>546</v>
      </c>
      <c r="D81" s="2489"/>
      <c r="E81" s="2489"/>
      <c r="F81" s="2489"/>
      <c r="G81" s="2489"/>
      <c r="H81" s="2489"/>
      <c r="I81" s="2490"/>
      <c r="J81" s="457" t="s">
        <v>79</v>
      </c>
      <c r="K81" s="457">
        <v>0</v>
      </c>
      <c r="L81" s="457">
        <v>0</v>
      </c>
      <c r="M81" s="457">
        <v>0</v>
      </c>
      <c r="N81" s="457">
        <v>5</v>
      </c>
      <c r="O81" s="457">
        <v>10</v>
      </c>
      <c r="P81" s="457">
        <v>30</v>
      </c>
    </row>
    <row r="82" spans="1:16" ht="28.5" customHeight="1" x14ac:dyDescent="0.25">
      <c r="A82" s="2487"/>
      <c r="B82" s="406" t="s">
        <v>122</v>
      </c>
      <c r="C82" s="2491" t="s">
        <v>547</v>
      </c>
      <c r="D82" s="2491"/>
      <c r="E82" s="2491"/>
      <c r="F82" s="2491"/>
      <c r="G82" s="2491"/>
      <c r="H82" s="2491"/>
      <c r="I82" s="2491"/>
      <c r="J82" s="457" t="s">
        <v>79</v>
      </c>
      <c r="K82" s="457">
        <v>0</v>
      </c>
      <c r="L82" s="457">
        <v>0</v>
      </c>
      <c r="M82" s="457">
        <v>0</v>
      </c>
      <c r="N82" s="457">
        <v>498</v>
      </c>
      <c r="O82" s="457">
        <v>797</v>
      </c>
      <c r="P82" s="457">
        <v>797</v>
      </c>
    </row>
    <row r="83" spans="1:16" ht="41.25" customHeight="1" x14ac:dyDescent="0.25">
      <c r="A83" s="631" t="s">
        <v>24</v>
      </c>
      <c r="B83" s="406" t="s">
        <v>123</v>
      </c>
      <c r="C83" s="2491" t="s">
        <v>548</v>
      </c>
      <c r="D83" s="2491"/>
      <c r="E83" s="2491"/>
      <c r="F83" s="2491"/>
      <c r="G83" s="2491"/>
      <c r="H83" s="2491"/>
      <c r="I83" s="2491"/>
      <c r="J83" s="457" t="s">
        <v>549</v>
      </c>
      <c r="K83" s="457">
        <v>0</v>
      </c>
      <c r="L83" s="457">
        <v>0</v>
      </c>
      <c r="M83" s="457">
        <v>0</v>
      </c>
      <c r="N83" s="457">
        <v>9541</v>
      </c>
      <c r="O83" s="457">
        <v>19128</v>
      </c>
      <c r="P83" s="457">
        <v>19128</v>
      </c>
    </row>
    <row r="84" spans="1:16" ht="27" customHeight="1" x14ac:dyDescent="0.25">
      <c r="A84" s="2492" t="s">
        <v>25</v>
      </c>
      <c r="B84" s="406" t="s">
        <v>86</v>
      </c>
      <c r="C84" s="2491" t="s">
        <v>868</v>
      </c>
      <c r="D84" s="2491"/>
      <c r="E84" s="2491"/>
      <c r="F84" s="2491"/>
      <c r="G84" s="2491"/>
      <c r="H84" s="2491"/>
      <c r="I84" s="2491"/>
      <c r="J84" s="457" t="s">
        <v>550</v>
      </c>
      <c r="K84" s="457">
        <v>0</v>
      </c>
      <c r="L84" s="457">
        <v>0</v>
      </c>
      <c r="M84" s="457">
        <v>0</v>
      </c>
      <c r="N84" s="457">
        <v>10600</v>
      </c>
      <c r="O84" s="457">
        <v>10600</v>
      </c>
      <c r="P84" s="457">
        <v>10600</v>
      </c>
    </row>
    <row r="85" spans="1:16" ht="38.25" customHeight="1" x14ac:dyDescent="0.25">
      <c r="A85" s="2493"/>
      <c r="B85" s="2485" t="s">
        <v>87</v>
      </c>
      <c r="C85" s="2494" t="s">
        <v>869</v>
      </c>
      <c r="D85" s="2495"/>
      <c r="E85" s="2495"/>
      <c r="F85" s="2495"/>
      <c r="G85" s="2495"/>
      <c r="H85" s="2495"/>
      <c r="I85" s="2496"/>
      <c r="J85" s="2483" t="s">
        <v>870</v>
      </c>
      <c r="K85" s="2485">
        <v>0</v>
      </c>
      <c r="L85" s="2485">
        <v>0</v>
      </c>
      <c r="M85" s="2485">
        <v>0</v>
      </c>
      <c r="N85" s="2485">
        <v>109</v>
      </c>
      <c r="O85" s="2485">
        <v>77</v>
      </c>
      <c r="P85" s="2485">
        <v>77</v>
      </c>
    </row>
    <row r="86" spans="1:16" ht="0.75" customHeight="1" x14ac:dyDescent="0.25">
      <c r="A86" s="403"/>
      <c r="B86" s="2486"/>
      <c r="C86" s="2497"/>
      <c r="D86" s="2498"/>
      <c r="E86" s="2498"/>
      <c r="F86" s="2498"/>
      <c r="G86" s="2498"/>
      <c r="H86" s="2498"/>
      <c r="I86" s="2499"/>
      <c r="J86" s="2484"/>
      <c r="K86" s="2486"/>
      <c r="L86" s="2486"/>
      <c r="M86" s="2486"/>
      <c r="N86" s="2486"/>
      <c r="O86" s="2486"/>
      <c r="P86" s="2486"/>
    </row>
    <row r="87" spans="1:16" x14ac:dyDescent="0.25">
      <c r="A87" s="420" t="s">
        <v>160</v>
      </c>
      <c r="B87" s="428"/>
      <c r="C87" s="421"/>
      <c r="D87" s="421"/>
      <c r="E87" s="421"/>
      <c r="F87" s="421"/>
      <c r="G87" s="421"/>
      <c r="H87" s="421"/>
      <c r="I87" s="421"/>
      <c r="J87" s="421"/>
      <c r="K87" s="421"/>
      <c r="L87" s="421"/>
      <c r="M87" s="421"/>
      <c r="N87" s="421"/>
      <c r="O87" s="421"/>
      <c r="P87" s="422"/>
    </row>
    <row r="88" spans="1:16" x14ac:dyDescent="0.25">
      <c r="A88" s="410" t="s">
        <v>1</v>
      </c>
      <c r="B88" s="403"/>
      <c r="C88" s="411"/>
      <c r="D88" s="412"/>
      <c r="E88" s="2440" t="s">
        <v>0</v>
      </c>
      <c r="F88" s="2442"/>
      <c r="G88" s="2478">
        <v>2023</v>
      </c>
      <c r="H88" s="2479"/>
      <c r="I88" s="415">
        <v>2024</v>
      </c>
      <c r="J88" s="415">
        <v>2025</v>
      </c>
      <c r="K88" s="2480">
        <v>2026</v>
      </c>
      <c r="L88" s="2481"/>
      <c r="M88" s="2480">
        <v>2027</v>
      </c>
      <c r="N88" s="2481"/>
      <c r="O88" s="2482">
        <v>2028</v>
      </c>
      <c r="P88" s="2482"/>
    </row>
    <row r="89" spans="1:16" x14ac:dyDescent="0.25">
      <c r="A89" s="416"/>
      <c r="B89" s="421"/>
      <c r="C89" s="417"/>
      <c r="D89" s="418"/>
      <c r="E89" s="408" t="s">
        <v>36</v>
      </c>
      <c r="F89" s="419" t="s">
        <v>37</v>
      </c>
      <c r="G89" s="2440" t="s">
        <v>11</v>
      </c>
      <c r="H89" s="2442"/>
      <c r="I89" s="408" t="s">
        <v>11</v>
      </c>
      <c r="J89" s="408" t="s">
        <v>12</v>
      </c>
      <c r="K89" s="2440" t="s">
        <v>13</v>
      </c>
      <c r="L89" s="2442"/>
      <c r="M89" s="2440" t="s">
        <v>14</v>
      </c>
      <c r="N89" s="2442"/>
      <c r="O89" s="2440" t="s">
        <v>14</v>
      </c>
      <c r="P89" s="2442"/>
    </row>
    <row r="90" spans="1:16" ht="15.75" x14ac:dyDescent="0.25">
      <c r="A90" s="2477" t="s">
        <v>124</v>
      </c>
      <c r="B90" s="2477"/>
      <c r="C90" s="2477"/>
      <c r="D90" s="2477"/>
      <c r="E90" s="408"/>
      <c r="F90" s="419"/>
      <c r="G90" s="2469">
        <f>G91+G121+G138</f>
        <v>3238.1</v>
      </c>
      <c r="H90" s="2470"/>
      <c r="I90" s="460">
        <f>I91+I121+I138</f>
        <v>4084.6</v>
      </c>
      <c r="J90" s="460">
        <f>J91+J121+J138</f>
        <v>29773</v>
      </c>
      <c r="K90" s="1156">
        <f>K91+K121+K138</f>
        <v>54385</v>
      </c>
      <c r="L90" s="1156"/>
      <c r="M90" s="1156">
        <f t="shared" ref="M90" si="22">M91+M121+M138</f>
        <v>61346</v>
      </c>
      <c r="N90" s="1156"/>
      <c r="O90" s="1156">
        <f t="shared" ref="O90" si="23">O91+O121+O138</f>
        <v>61346</v>
      </c>
      <c r="P90" s="1156"/>
    </row>
    <row r="91" spans="1:16" ht="15.75" x14ac:dyDescent="0.25">
      <c r="A91" s="1166" t="s">
        <v>551</v>
      </c>
      <c r="B91" s="2463"/>
      <c r="C91" s="2463"/>
      <c r="D91" s="1167"/>
      <c r="E91" s="260">
        <v>70351</v>
      </c>
      <c r="F91" s="239"/>
      <c r="G91" s="2469">
        <f>G92+G105+G108+G115</f>
        <v>886.4</v>
      </c>
      <c r="H91" s="2470"/>
      <c r="I91" s="248">
        <f>I92+I105+I108+I115</f>
        <v>3983.9</v>
      </c>
      <c r="J91" s="248">
        <f>J92+J105+J108+J115</f>
        <v>27273</v>
      </c>
      <c r="K91" s="1156">
        <f>K92+K105+K108+K115</f>
        <v>53885</v>
      </c>
      <c r="L91" s="1156"/>
      <c r="M91" s="1156">
        <f>M92+M105+M108+M115</f>
        <v>60846</v>
      </c>
      <c r="N91" s="1156"/>
      <c r="O91" s="1156">
        <f>O92+O105+O108+O115</f>
        <v>60846</v>
      </c>
      <c r="P91" s="1156"/>
    </row>
    <row r="92" spans="1:16" ht="15.75" x14ac:dyDescent="0.25">
      <c r="A92" s="2474" t="s">
        <v>535</v>
      </c>
      <c r="B92" s="2475"/>
      <c r="C92" s="2475"/>
      <c r="D92" s="2476"/>
      <c r="E92" s="279"/>
      <c r="F92" s="461">
        <v>22</v>
      </c>
      <c r="G92" s="2469">
        <f>G93+G94+G96+G97+G103+G104</f>
        <v>0</v>
      </c>
      <c r="H92" s="2470"/>
      <c r="I92" s="248">
        <f>I93+I94+I95+I96+I97+I98+I99+I100+I101+I104+I103</f>
        <v>115.69999999999999</v>
      </c>
      <c r="J92" s="248">
        <f>J93+J94+J95+J96+J97+J98+J99+J100+J101+J104+J103</f>
        <v>348</v>
      </c>
      <c r="K92" s="1156">
        <f>SUM(K93:L104)</f>
        <v>428</v>
      </c>
      <c r="L92" s="1156"/>
      <c r="M92" s="1156">
        <f>SUM(M93:N104)</f>
        <v>429</v>
      </c>
      <c r="N92" s="1156"/>
      <c r="O92" s="1156">
        <f>SUM(O93:P104)</f>
        <v>429</v>
      </c>
      <c r="P92" s="1156"/>
    </row>
    <row r="93" spans="1:16" ht="15.75" x14ac:dyDescent="0.25">
      <c r="A93" s="1340" t="s">
        <v>552</v>
      </c>
      <c r="B93" s="1342"/>
      <c r="C93" s="1342"/>
      <c r="D93" s="1341"/>
      <c r="E93" s="239"/>
      <c r="F93" s="239">
        <v>222210</v>
      </c>
      <c r="G93" s="1171"/>
      <c r="H93" s="1317"/>
      <c r="I93" s="250">
        <v>10.9</v>
      </c>
      <c r="J93" s="250">
        <v>20</v>
      </c>
      <c r="K93" s="1158">
        <v>6</v>
      </c>
      <c r="L93" s="1158"/>
      <c r="M93" s="1158">
        <v>12</v>
      </c>
      <c r="N93" s="1158"/>
      <c r="O93" s="1158">
        <v>12</v>
      </c>
      <c r="P93" s="1158"/>
    </row>
    <row r="94" spans="1:16" ht="15.75" x14ac:dyDescent="0.25">
      <c r="A94" s="1340" t="s">
        <v>462</v>
      </c>
      <c r="B94" s="1342"/>
      <c r="C94" s="1342"/>
      <c r="D94" s="1341"/>
      <c r="E94" s="239"/>
      <c r="F94" s="239">
        <v>222220</v>
      </c>
      <c r="G94" s="1171"/>
      <c r="H94" s="1317"/>
      <c r="I94" s="250">
        <v>14.5</v>
      </c>
      <c r="J94" s="250">
        <v>15</v>
      </c>
      <c r="K94" s="1171">
        <v>10</v>
      </c>
      <c r="L94" s="1317"/>
      <c r="M94" s="1171">
        <v>20</v>
      </c>
      <c r="N94" s="1317"/>
      <c r="O94" s="1171">
        <v>20</v>
      </c>
      <c r="P94" s="1317"/>
    </row>
    <row r="95" spans="1:16" ht="15.75" x14ac:dyDescent="0.25">
      <c r="A95" s="319" t="s">
        <v>509</v>
      </c>
      <c r="B95" s="462"/>
      <c r="C95" s="321"/>
      <c r="D95" s="320"/>
      <c r="E95" s="239"/>
      <c r="F95" s="239">
        <v>222300</v>
      </c>
      <c r="G95" s="249"/>
      <c r="H95" s="314"/>
      <c r="I95" s="250">
        <v>24.7</v>
      </c>
      <c r="J95" s="250">
        <v>30</v>
      </c>
      <c r="K95" s="1171"/>
      <c r="L95" s="1317"/>
      <c r="M95" s="1171"/>
      <c r="N95" s="1317"/>
      <c r="O95" s="1171"/>
      <c r="P95" s="1317"/>
    </row>
    <row r="96" spans="1:16" ht="15" customHeight="1" x14ac:dyDescent="0.25">
      <c r="A96" s="319" t="s">
        <v>89</v>
      </c>
      <c r="B96" s="462"/>
      <c r="C96" s="321"/>
      <c r="D96" s="320"/>
      <c r="E96" s="239"/>
      <c r="F96" s="239">
        <v>222400</v>
      </c>
      <c r="G96" s="1171"/>
      <c r="H96" s="1317"/>
      <c r="I96" s="250">
        <v>15</v>
      </c>
      <c r="J96" s="250">
        <v>15</v>
      </c>
      <c r="K96" s="1171"/>
      <c r="L96" s="1317"/>
      <c r="M96" s="1171"/>
      <c r="N96" s="1317"/>
      <c r="O96" s="1171"/>
      <c r="P96" s="1317"/>
    </row>
    <row r="97" spans="1:16" ht="15" customHeight="1" x14ac:dyDescent="0.25">
      <c r="A97" s="319" t="s">
        <v>226</v>
      </c>
      <c r="B97" s="462"/>
      <c r="C97" s="321"/>
      <c r="D97" s="320"/>
      <c r="E97" s="239"/>
      <c r="F97" s="239">
        <v>222500</v>
      </c>
      <c r="G97" s="1171"/>
      <c r="H97" s="1317"/>
      <c r="I97" s="250">
        <v>45</v>
      </c>
      <c r="J97" s="250">
        <v>50</v>
      </c>
      <c r="K97" s="1171">
        <v>60</v>
      </c>
      <c r="L97" s="1317"/>
      <c r="M97" s="1171">
        <v>80</v>
      </c>
      <c r="N97" s="1317"/>
      <c r="O97" s="1171">
        <v>80</v>
      </c>
      <c r="P97" s="1317"/>
    </row>
    <row r="98" spans="1:16" ht="15" customHeight="1" x14ac:dyDescent="0.25">
      <c r="A98" s="319" t="s">
        <v>553</v>
      </c>
      <c r="B98" s="462"/>
      <c r="C98" s="321"/>
      <c r="D98" s="320"/>
      <c r="E98" s="239"/>
      <c r="F98" s="239">
        <v>222600</v>
      </c>
      <c r="G98" s="1171"/>
      <c r="H98" s="1317"/>
      <c r="I98" s="250"/>
      <c r="J98" s="250">
        <v>15</v>
      </c>
      <c r="K98" s="1171">
        <v>14</v>
      </c>
      <c r="L98" s="1317"/>
      <c r="M98" s="1171">
        <v>14</v>
      </c>
      <c r="N98" s="1317"/>
      <c r="O98" s="1171">
        <v>14</v>
      </c>
      <c r="P98" s="1317"/>
    </row>
    <row r="99" spans="1:16" ht="15" customHeight="1" x14ac:dyDescent="0.25">
      <c r="A99" s="319" t="s">
        <v>554</v>
      </c>
      <c r="B99" s="462"/>
      <c r="C99" s="321"/>
      <c r="D99" s="320"/>
      <c r="E99" s="239"/>
      <c r="F99" s="239">
        <v>222720</v>
      </c>
      <c r="G99" s="1171"/>
      <c r="H99" s="1317"/>
      <c r="I99" s="250"/>
      <c r="J99" s="250">
        <v>20</v>
      </c>
      <c r="K99" s="1171">
        <v>10</v>
      </c>
      <c r="L99" s="1317"/>
      <c r="M99" s="1171">
        <v>20</v>
      </c>
      <c r="N99" s="1317"/>
      <c r="O99" s="1171">
        <v>20</v>
      </c>
      <c r="P99" s="1317"/>
    </row>
    <row r="100" spans="1:16" ht="15" customHeight="1" x14ac:dyDescent="0.25">
      <c r="A100" s="319" t="s">
        <v>465</v>
      </c>
      <c r="B100" s="462"/>
      <c r="C100" s="321"/>
      <c r="D100" s="320"/>
      <c r="E100" s="239"/>
      <c r="F100" s="239">
        <v>222910</v>
      </c>
      <c r="G100" s="1171"/>
      <c r="H100" s="1317"/>
      <c r="I100" s="250"/>
      <c r="J100" s="250">
        <v>3</v>
      </c>
      <c r="K100" s="1171">
        <v>3</v>
      </c>
      <c r="L100" s="1317"/>
      <c r="M100" s="1171">
        <v>3</v>
      </c>
      <c r="N100" s="1317"/>
      <c r="O100" s="1171">
        <v>3</v>
      </c>
      <c r="P100" s="1317"/>
    </row>
    <row r="101" spans="1:16" ht="15" customHeight="1" x14ac:dyDescent="0.25">
      <c r="A101" s="319" t="s">
        <v>110</v>
      </c>
      <c r="B101" s="462"/>
      <c r="C101" s="321"/>
      <c r="D101" s="320"/>
      <c r="E101" s="239"/>
      <c r="F101" s="239">
        <v>222920</v>
      </c>
      <c r="G101" s="1171"/>
      <c r="H101" s="1317"/>
      <c r="I101" s="250"/>
      <c r="J101" s="250">
        <v>30</v>
      </c>
      <c r="K101" s="1171"/>
      <c r="L101" s="1317"/>
      <c r="M101" s="1171"/>
      <c r="N101" s="1317"/>
      <c r="O101" s="1171"/>
      <c r="P101" s="1317"/>
    </row>
    <row r="102" spans="1:16" ht="15" customHeight="1" x14ac:dyDescent="0.25">
      <c r="A102" s="1340" t="s">
        <v>555</v>
      </c>
      <c r="B102" s="1342"/>
      <c r="C102" s="1342"/>
      <c r="D102" s="1341"/>
      <c r="E102" s="239"/>
      <c r="F102" s="239">
        <v>222960</v>
      </c>
      <c r="G102" s="1171"/>
      <c r="H102" s="1317"/>
      <c r="I102" s="250"/>
      <c r="J102" s="250"/>
      <c r="K102" s="1171">
        <v>150</v>
      </c>
      <c r="L102" s="1317"/>
      <c r="M102" s="1171">
        <v>100</v>
      </c>
      <c r="N102" s="1317"/>
      <c r="O102" s="1171">
        <v>100</v>
      </c>
      <c r="P102" s="1317"/>
    </row>
    <row r="103" spans="1:16" ht="15" customHeight="1" x14ac:dyDescent="0.25">
      <c r="A103" s="1340" t="s">
        <v>556</v>
      </c>
      <c r="B103" s="1342"/>
      <c r="C103" s="1342"/>
      <c r="D103" s="1341"/>
      <c r="E103" s="239"/>
      <c r="F103" s="239">
        <v>222980</v>
      </c>
      <c r="G103" s="1171"/>
      <c r="H103" s="1317"/>
      <c r="I103" s="250">
        <v>1</v>
      </c>
      <c r="J103" s="250">
        <v>10</v>
      </c>
      <c r="K103" s="1171">
        <v>10</v>
      </c>
      <c r="L103" s="1317"/>
      <c r="M103" s="1171">
        <v>10</v>
      </c>
      <c r="N103" s="1317"/>
      <c r="O103" s="1171">
        <v>10</v>
      </c>
      <c r="P103" s="1317"/>
    </row>
    <row r="104" spans="1:16" ht="15" customHeight="1" x14ac:dyDescent="0.25">
      <c r="A104" s="319" t="s">
        <v>140</v>
      </c>
      <c r="B104" s="321"/>
      <c r="C104" s="321"/>
      <c r="D104" s="320"/>
      <c r="E104" s="239"/>
      <c r="F104" s="239">
        <v>222999</v>
      </c>
      <c r="G104" s="1171"/>
      <c r="H104" s="1317"/>
      <c r="I104" s="250">
        <v>4.5999999999999996</v>
      </c>
      <c r="J104" s="250">
        <v>140</v>
      </c>
      <c r="K104" s="1171">
        <v>165</v>
      </c>
      <c r="L104" s="1317"/>
      <c r="M104" s="1171">
        <v>170</v>
      </c>
      <c r="N104" s="1317"/>
      <c r="O104" s="1171">
        <v>170</v>
      </c>
      <c r="P104" s="1317"/>
    </row>
    <row r="105" spans="1:16" ht="15" customHeight="1" x14ac:dyDescent="0.25">
      <c r="A105" s="463" t="s">
        <v>557</v>
      </c>
      <c r="B105" s="462"/>
      <c r="C105" s="464"/>
      <c r="D105" s="465"/>
      <c r="E105" s="279"/>
      <c r="F105" s="461">
        <v>28</v>
      </c>
      <c r="G105" s="2469">
        <f>G107</f>
        <v>886.4</v>
      </c>
      <c r="H105" s="2470"/>
      <c r="I105" s="248">
        <f>I106+I107</f>
        <v>3419.8</v>
      </c>
      <c r="J105" s="248">
        <f>J106+J107</f>
        <v>0</v>
      </c>
      <c r="K105" s="1173">
        <f>K106+K107</f>
        <v>5000</v>
      </c>
      <c r="L105" s="1174"/>
      <c r="M105" s="1173">
        <f t="shared" ref="M105" si="24">M106+M107</f>
        <v>5000</v>
      </c>
      <c r="N105" s="1174"/>
      <c r="O105" s="1173">
        <f t="shared" ref="O105" si="25">O106+O107</f>
        <v>5000</v>
      </c>
      <c r="P105" s="1174"/>
    </row>
    <row r="106" spans="1:16" ht="15" customHeight="1" x14ac:dyDescent="0.25">
      <c r="A106" s="2466" t="s">
        <v>558</v>
      </c>
      <c r="B106" s="2467"/>
      <c r="C106" s="2467"/>
      <c r="D106" s="2468"/>
      <c r="E106" s="466"/>
      <c r="F106" s="466">
        <v>281400</v>
      </c>
      <c r="G106" s="2464"/>
      <c r="H106" s="2465"/>
      <c r="I106" s="250">
        <v>117</v>
      </c>
      <c r="J106" s="250"/>
      <c r="K106" s="1158"/>
      <c r="L106" s="1158"/>
      <c r="M106" s="1158"/>
      <c r="N106" s="1158"/>
      <c r="O106" s="1158"/>
      <c r="P106" s="1158"/>
    </row>
    <row r="107" spans="1:16" ht="15" customHeight="1" x14ac:dyDescent="0.25">
      <c r="A107" s="1086" t="s">
        <v>559</v>
      </c>
      <c r="B107" s="1087"/>
      <c r="C107" s="1087"/>
      <c r="D107" s="1088"/>
      <c r="E107" s="279"/>
      <c r="F107" s="279">
        <v>281600</v>
      </c>
      <c r="G107" s="1171">
        <v>886.4</v>
      </c>
      <c r="H107" s="1317"/>
      <c r="I107" s="250">
        <v>3302.8</v>
      </c>
      <c r="J107" s="250"/>
      <c r="K107" s="1171">
        <v>5000</v>
      </c>
      <c r="L107" s="1317"/>
      <c r="M107" s="1171">
        <v>5000</v>
      </c>
      <c r="N107" s="1317"/>
      <c r="O107" s="1171">
        <v>5000</v>
      </c>
      <c r="P107" s="1317"/>
    </row>
    <row r="108" spans="1:16" ht="15" customHeight="1" x14ac:dyDescent="0.25">
      <c r="A108" s="276" t="s">
        <v>72</v>
      </c>
      <c r="B108" s="464"/>
      <c r="C108" s="277"/>
      <c r="D108" s="278"/>
      <c r="E108" s="279"/>
      <c r="F108" s="461">
        <v>31</v>
      </c>
      <c r="G108" s="2469">
        <f>G110+G111+G112+G113+G114</f>
        <v>0</v>
      </c>
      <c r="H108" s="2470"/>
      <c r="I108" s="338">
        <f>I109+I110+I111+I112+I113+I114</f>
        <v>416.40000000000003</v>
      </c>
      <c r="J108" s="338">
        <f>J109+J110+J111+J112+J113+J114</f>
        <v>26765</v>
      </c>
      <c r="K108" s="1173">
        <f>K109+K110+K111+K112+K113+K114</f>
        <v>48236</v>
      </c>
      <c r="L108" s="1174"/>
      <c r="M108" s="1173">
        <f t="shared" ref="M108" si="26">M109+M110+M111+M112+M113+M114</f>
        <v>55257</v>
      </c>
      <c r="N108" s="1174"/>
      <c r="O108" s="1173">
        <f t="shared" ref="O108" si="27">O109+O110+O111+O112+O113+O114</f>
        <v>55257</v>
      </c>
      <c r="P108" s="1174"/>
    </row>
    <row r="109" spans="1:16" ht="15" customHeight="1" x14ac:dyDescent="0.25">
      <c r="A109" s="1086" t="s">
        <v>93</v>
      </c>
      <c r="B109" s="1087"/>
      <c r="C109" s="1087"/>
      <c r="D109" s="1088"/>
      <c r="E109" s="279"/>
      <c r="F109" s="279">
        <v>311120</v>
      </c>
      <c r="G109" s="458"/>
      <c r="H109" s="459"/>
      <c r="I109" s="338"/>
      <c r="J109" s="250">
        <v>25600</v>
      </c>
      <c r="K109" s="1171">
        <v>45946</v>
      </c>
      <c r="L109" s="1317"/>
      <c r="M109" s="1171">
        <v>55207</v>
      </c>
      <c r="N109" s="1317"/>
      <c r="O109" s="1171">
        <v>55207</v>
      </c>
      <c r="P109" s="1317"/>
    </row>
    <row r="110" spans="1:16" ht="15" customHeight="1" x14ac:dyDescent="0.25">
      <c r="A110" s="1086" t="s">
        <v>516</v>
      </c>
      <c r="B110" s="1087"/>
      <c r="C110" s="1087"/>
      <c r="D110" s="1088"/>
      <c r="E110" s="279"/>
      <c r="F110" s="279">
        <v>314110</v>
      </c>
      <c r="G110" s="1171"/>
      <c r="H110" s="1317"/>
      <c r="I110" s="250">
        <v>49.1</v>
      </c>
      <c r="J110" s="250">
        <v>250</v>
      </c>
      <c r="K110" s="1171">
        <v>200</v>
      </c>
      <c r="L110" s="1317"/>
      <c r="M110" s="1171">
        <v>50</v>
      </c>
      <c r="N110" s="1317"/>
      <c r="O110" s="1171">
        <v>50</v>
      </c>
      <c r="P110" s="1317"/>
    </row>
    <row r="111" spans="1:16" ht="15" customHeight="1" x14ac:dyDescent="0.25">
      <c r="A111" s="1086" t="s">
        <v>475</v>
      </c>
      <c r="B111" s="1087"/>
      <c r="C111" s="1087"/>
      <c r="D111" s="1088"/>
      <c r="E111" s="279"/>
      <c r="F111" s="279">
        <v>315110</v>
      </c>
      <c r="G111" s="1171"/>
      <c r="H111" s="1317"/>
      <c r="I111" s="250">
        <v>367.3</v>
      </c>
      <c r="J111" s="250">
        <v>650</v>
      </c>
      <c r="K111" s="1171"/>
      <c r="L111" s="1317"/>
      <c r="M111" s="1171"/>
      <c r="N111" s="1317"/>
      <c r="O111" s="1171"/>
      <c r="P111" s="1317"/>
    </row>
    <row r="112" spans="1:16" ht="15.75" x14ac:dyDescent="0.25">
      <c r="A112" s="1086" t="s">
        <v>111</v>
      </c>
      <c r="B112" s="1087"/>
      <c r="C112" s="1087"/>
      <c r="D112" s="1088"/>
      <c r="E112" s="279"/>
      <c r="F112" s="279">
        <v>316110</v>
      </c>
      <c r="G112" s="1171"/>
      <c r="H112" s="1317"/>
      <c r="I112" s="250"/>
      <c r="J112" s="250">
        <v>200</v>
      </c>
      <c r="K112" s="1171">
        <v>70</v>
      </c>
      <c r="L112" s="1317"/>
      <c r="M112" s="1171"/>
      <c r="N112" s="1317"/>
      <c r="O112" s="1171"/>
      <c r="P112" s="1317"/>
    </row>
    <row r="113" spans="1:16" ht="15.75" x14ac:dyDescent="0.25">
      <c r="A113" s="2471" t="s">
        <v>112</v>
      </c>
      <c r="B113" s="2472"/>
      <c r="C113" s="2472"/>
      <c r="D113" s="2473"/>
      <c r="E113" s="279"/>
      <c r="F113" s="279">
        <v>317110</v>
      </c>
      <c r="G113" s="1171"/>
      <c r="H113" s="1317"/>
      <c r="I113" s="250"/>
      <c r="J113" s="250">
        <v>65</v>
      </c>
      <c r="K113" s="1171">
        <v>20</v>
      </c>
      <c r="L113" s="1317"/>
      <c r="M113" s="1171"/>
      <c r="N113" s="1317"/>
      <c r="O113" s="1171"/>
      <c r="P113" s="1317"/>
    </row>
    <row r="114" spans="1:16" ht="15.75" x14ac:dyDescent="0.25">
      <c r="A114" s="319" t="s">
        <v>560</v>
      </c>
      <c r="B114" s="467"/>
      <c r="C114" s="321"/>
      <c r="D114" s="320"/>
      <c r="E114" s="239"/>
      <c r="F114" s="239">
        <v>319210</v>
      </c>
      <c r="G114" s="1171"/>
      <c r="H114" s="1317"/>
      <c r="I114" s="250"/>
      <c r="J114" s="250"/>
      <c r="K114" s="1171">
        <v>2000</v>
      </c>
      <c r="L114" s="1317"/>
      <c r="M114" s="1171"/>
      <c r="N114" s="1317"/>
      <c r="O114" s="1171"/>
      <c r="P114" s="1317"/>
    </row>
    <row r="115" spans="1:16" ht="15.75" x14ac:dyDescent="0.25">
      <c r="A115" s="276" t="s">
        <v>73</v>
      </c>
      <c r="B115" s="277"/>
      <c r="C115" s="277"/>
      <c r="D115" s="278"/>
      <c r="E115" s="279"/>
      <c r="F115" s="461">
        <v>33</v>
      </c>
      <c r="G115" s="2469">
        <f>G116+G117+G118+G119+G120</f>
        <v>0</v>
      </c>
      <c r="H115" s="2470"/>
      <c r="I115" s="248">
        <f>I116+I117+I118+I119+I120</f>
        <v>32</v>
      </c>
      <c r="J115" s="248">
        <f>J116+J117+J118+J119+J120</f>
        <v>160</v>
      </c>
      <c r="K115" s="1173">
        <f>K116+K117+K118+K119+K120</f>
        <v>221</v>
      </c>
      <c r="L115" s="1174"/>
      <c r="M115" s="1173">
        <f t="shared" ref="M115" si="28">M116+M117+M118+M119+M120</f>
        <v>160</v>
      </c>
      <c r="N115" s="1174"/>
      <c r="O115" s="1173">
        <f t="shared" ref="O115" si="29">O116+O117+O118+O119+O120</f>
        <v>160</v>
      </c>
      <c r="P115" s="1174"/>
    </row>
    <row r="116" spans="1:16" ht="15.75" x14ac:dyDescent="0.25">
      <c r="A116" s="1137" t="s">
        <v>561</v>
      </c>
      <c r="B116" s="1138"/>
      <c r="C116" s="1138"/>
      <c r="D116" s="1139"/>
      <c r="E116" s="239"/>
      <c r="F116" s="239">
        <v>331110</v>
      </c>
      <c r="G116" s="1171"/>
      <c r="H116" s="1317"/>
      <c r="I116" s="250"/>
      <c r="J116" s="250">
        <v>100</v>
      </c>
      <c r="K116" s="1171">
        <v>150</v>
      </c>
      <c r="L116" s="1317"/>
      <c r="M116" s="1171">
        <v>105</v>
      </c>
      <c r="N116" s="1317"/>
      <c r="O116" s="1171">
        <v>105</v>
      </c>
      <c r="P116" s="1317"/>
    </row>
    <row r="117" spans="1:16" ht="15.75" x14ac:dyDescent="0.25">
      <c r="A117" s="1137" t="s">
        <v>97</v>
      </c>
      <c r="B117" s="1138"/>
      <c r="C117" s="1138"/>
      <c r="D117" s="1139"/>
      <c r="E117" s="239"/>
      <c r="F117" s="239">
        <v>332110</v>
      </c>
      <c r="G117" s="1171"/>
      <c r="H117" s="1317"/>
      <c r="I117" s="250">
        <v>21.8</v>
      </c>
      <c r="J117" s="250">
        <v>20</v>
      </c>
      <c r="K117" s="1171">
        <v>20</v>
      </c>
      <c r="L117" s="1317"/>
      <c r="M117" s="1171">
        <v>20</v>
      </c>
      <c r="N117" s="1317"/>
      <c r="O117" s="1171">
        <v>20</v>
      </c>
      <c r="P117" s="1317"/>
    </row>
    <row r="118" spans="1:16" ht="15.75" x14ac:dyDescent="0.25">
      <c r="A118" s="1137" t="s">
        <v>477</v>
      </c>
      <c r="B118" s="1138"/>
      <c r="C118" s="1138"/>
      <c r="D118" s="1139"/>
      <c r="E118" s="239"/>
      <c r="F118" s="239">
        <v>333110</v>
      </c>
      <c r="G118" s="1171"/>
      <c r="H118" s="1317"/>
      <c r="I118" s="250">
        <v>4.9000000000000004</v>
      </c>
      <c r="J118" s="250">
        <v>10</v>
      </c>
      <c r="K118" s="1171">
        <v>6</v>
      </c>
      <c r="L118" s="1317"/>
      <c r="M118" s="1171">
        <v>5</v>
      </c>
      <c r="N118" s="1317"/>
      <c r="O118" s="1171">
        <v>5</v>
      </c>
      <c r="P118" s="1317"/>
    </row>
    <row r="119" spans="1:16" ht="15" customHeight="1" x14ac:dyDescent="0.25">
      <c r="A119" s="1086" t="s">
        <v>562</v>
      </c>
      <c r="B119" s="1087"/>
      <c r="C119" s="1087"/>
      <c r="D119" s="1088"/>
      <c r="E119" s="239"/>
      <c r="F119" s="239">
        <v>336110</v>
      </c>
      <c r="G119" s="1171"/>
      <c r="H119" s="1317"/>
      <c r="I119" s="250">
        <v>4</v>
      </c>
      <c r="J119" s="250">
        <v>20</v>
      </c>
      <c r="K119" s="1158">
        <v>30</v>
      </c>
      <c r="L119" s="1158"/>
      <c r="M119" s="1158">
        <v>10</v>
      </c>
      <c r="N119" s="1158"/>
      <c r="O119" s="1158">
        <v>10</v>
      </c>
      <c r="P119" s="1158"/>
    </row>
    <row r="120" spans="1:16" ht="15" customHeight="1" x14ac:dyDescent="0.25">
      <c r="A120" s="1086" t="s">
        <v>99</v>
      </c>
      <c r="B120" s="1087"/>
      <c r="C120" s="1087"/>
      <c r="D120" s="1088"/>
      <c r="E120" s="239"/>
      <c r="F120" s="239">
        <v>339110</v>
      </c>
      <c r="G120" s="1171"/>
      <c r="H120" s="1317"/>
      <c r="I120" s="250">
        <v>1.3</v>
      </c>
      <c r="J120" s="250">
        <v>10</v>
      </c>
      <c r="K120" s="1158">
        <v>15</v>
      </c>
      <c r="L120" s="1158"/>
      <c r="M120" s="1158">
        <v>20</v>
      </c>
      <c r="N120" s="1158"/>
      <c r="O120" s="1158">
        <v>20</v>
      </c>
      <c r="P120" s="1158"/>
    </row>
    <row r="121" spans="1:16" ht="15" customHeight="1" x14ac:dyDescent="0.25">
      <c r="A121" s="1166" t="s">
        <v>563</v>
      </c>
      <c r="B121" s="2463"/>
      <c r="C121" s="2463"/>
      <c r="D121" s="1167"/>
      <c r="E121" s="468">
        <v>70022</v>
      </c>
      <c r="F121" s="239"/>
      <c r="G121" s="1173">
        <f>G122+G128+G131+G133</f>
        <v>2351.6999999999998</v>
      </c>
      <c r="H121" s="1174"/>
      <c r="I121" s="248">
        <f>I122+I128+I131+I133</f>
        <v>100.7</v>
      </c>
      <c r="J121" s="248">
        <f>J122+J128+J131+J133</f>
        <v>2000</v>
      </c>
      <c r="K121" s="1158"/>
      <c r="L121" s="1158"/>
      <c r="M121" s="1158"/>
      <c r="N121" s="1158"/>
      <c r="O121" s="1158"/>
      <c r="P121" s="1158"/>
    </row>
    <row r="122" spans="1:16" ht="15" customHeight="1" x14ac:dyDescent="0.25">
      <c r="A122" s="1122" t="s">
        <v>535</v>
      </c>
      <c r="B122" s="1123"/>
      <c r="C122" s="1123"/>
      <c r="D122" s="1124"/>
      <c r="E122" s="260"/>
      <c r="F122" s="239">
        <v>22</v>
      </c>
      <c r="G122" s="1173">
        <f>SUM(G123:G127)</f>
        <v>28.799999999999997</v>
      </c>
      <c r="H122" s="1174"/>
      <c r="I122" s="248">
        <f>SUM(I123:I127)</f>
        <v>0</v>
      </c>
      <c r="J122" s="248">
        <f>SUM(J123:J127)</f>
        <v>0</v>
      </c>
      <c r="K122" s="1158"/>
      <c r="L122" s="1158"/>
      <c r="M122" s="1158"/>
      <c r="N122" s="1158"/>
      <c r="O122" s="1158"/>
      <c r="P122" s="1158"/>
    </row>
    <row r="123" spans="1:16" ht="15.75" x14ac:dyDescent="0.25">
      <c r="A123" s="1340" t="s">
        <v>552</v>
      </c>
      <c r="B123" s="1342"/>
      <c r="C123" s="1342"/>
      <c r="D123" s="1341"/>
      <c r="E123" s="260"/>
      <c r="F123" s="239">
        <v>222210</v>
      </c>
      <c r="G123" s="2464">
        <v>5</v>
      </c>
      <c r="H123" s="2465"/>
      <c r="I123" s="469"/>
      <c r="J123" s="248"/>
      <c r="K123" s="1158"/>
      <c r="L123" s="1158"/>
      <c r="M123" s="1158"/>
      <c r="N123" s="1158"/>
      <c r="O123" s="1158"/>
      <c r="P123" s="1158"/>
    </row>
    <row r="124" spans="1:16" ht="15.75" x14ac:dyDescent="0.25">
      <c r="A124" s="1340" t="s">
        <v>462</v>
      </c>
      <c r="B124" s="1342"/>
      <c r="C124" s="1342"/>
      <c r="D124" s="1341"/>
      <c r="E124" s="260"/>
      <c r="F124" s="239">
        <v>222220</v>
      </c>
      <c r="G124" s="2464">
        <v>1.9</v>
      </c>
      <c r="H124" s="2465"/>
      <c r="I124" s="469"/>
      <c r="J124" s="248"/>
      <c r="K124" s="1158"/>
      <c r="L124" s="1158"/>
      <c r="M124" s="1158"/>
      <c r="N124" s="1158"/>
      <c r="O124" s="1158"/>
      <c r="P124" s="1158"/>
    </row>
    <row r="125" spans="1:16" ht="15" customHeight="1" x14ac:dyDescent="0.25">
      <c r="A125" s="319" t="s">
        <v>509</v>
      </c>
      <c r="B125" s="321"/>
      <c r="C125" s="321"/>
      <c r="D125" s="320"/>
      <c r="E125" s="260"/>
      <c r="F125" s="239">
        <v>222300</v>
      </c>
      <c r="G125" s="2464">
        <v>13.5</v>
      </c>
      <c r="H125" s="2465"/>
      <c r="I125" s="469"/>
      <c r="J125" s="248"/>
      <c r="K125" s="1158"/>
      <c r="L125" s="1158"/>
      <c r="M125" s="1158"/>
      <c r="N125" s="1158"/>
      <c r="O125" s="1158"/>
      <c r="P125" s="1158"/>
    </row>
    <row r="126" spans="1:16" ht="15.75" x14ac:dyDescent="0.25">
      <c r="A126" s="1340" t="s">
        <v>89</v>
      </c>
      <c r="B126" s="1342"/>
      <c r="C126" s="1342"/>
      <c r="D126" s="1341"/>
      <c r="E126" s="260"/>
      <c r="F126" s="239">
        <v>222400</v>
      </c>
      <c r="G126" s="2464">
        <v>4.4000000000000004</v>
      </c>
      <c r="H126" s="2465"/>
      <c r="I126" s="469"/>
      <c r="J126" s="248"/>
      <c r="K126" s="1158"/>
      <c r="L126" s="1158"/>
      <c r="M126" s="1158"/>
      <c r="N126" s="1158"/>
      <c r="O126" s="1158"/>
      <c r="P126" s="1158"/>
    </row>
    <row r="127" spans="1:16" ht="15" customHeight="1" x14ac:dyDescent="0.25">
      <c r="A127" s="1340" t="s">
        <v>226</v>
      </c>
      <c r="B127" s="1342"/>
      <c r="C127" s="1342"/>
      <c r="D127" s="1341"/>
      <c r="E127" s="260"/>
      <c r="F127" s="239">
        <v>222500</v>
      </c>
      <c r="G127" s="2464">
        <v>4</v>
      </c>
      <c r="H127" s="2465"/>
      <c r="I127" s="469"/>
      <c r="J127" s="248"/>
      <c r="K127" s="1158"/>
      <c r="L127" s="1158"/>
      <c r="M127" s="1158"/>
      <c r="N127" s="1158"/>
      <c r="O127" s="1158"/>
      <c r="P127" s="1158"/>
    </row>
    <row r="128" spans="1:16" ht="15.75" x14ac:dyDescent="0.25">
      <c r="A128" s="463" t="s">
        <v>557</v>
      </c>
      <c r="B128" s="321"/>
      <c r="C128" s="464"/>
      <c r="D128" s="465"/>
      <c r="E128" s="260"/>
      <c r="F128" s="246">
        <v>28</v>
      </c>
      <c r="G128" s="2469">
        <f>G130</f>
        <v>50.9</v>
      </c>
      <c r="H128" s="2470"/>
      <c r="I128" s="338">
        <f>I129+I130</f>
        <v>100.7</v>
      </c>
      <c r="J128" s="338">
        <f>J129+J130</f>
        <v>0</v>
      </c>
      <c r="K128" s="1315"/>
      <c r="L128" s="1315"/>
      <c r="M128" s="1315"/>
      <c r="N128" s="1315"/>
      <c r="O128" s="1315"/>
      <c r="P128" s="1315"/>
    </row>
    <row r="129" spans="1:16" ht="15.75" x14ac:dyDescent="0.25">
      <c r="A129" s="2466" t="s">
        <v>558</v>
      </c>
      <c r="B129" s="2467"/>
      <c r="C129" s="2467"/>
      <c r="D129" s="2468"/>
      <c r="E129" s="466"/>
      <c r="F129" s="466">
        <v>281400</v>
      </c>
      <c r="G129" s="2464"/>
      <c r="H129" s="2465"/>
      <c r="I129" s="250">
        <v>4</v>
      </c>
      <c r="J129" s="250"/>
      <c r="K129" s="1158"/>
      <c r="L129" s="1158"/>
      <c r="M129" s="1158"/>
      <c r="N129" s="1158"/>
      <c r="O129" s="1158"/>
      <c r="P129" s="1158"/>
    </row>
    <row r="130" spans="1:16" ht="15.75" x14ac:dyDescent="0.25">
      <c r="A130" s="1137" t="s">
        <v>564</v>
      </c>
      <c r="B130" s="2461"/>
      <c r="C130" s="2461"/>
      <c r="D130" s="2462"/>
      <c r="E130" s="260"/>
      <c r="F130" s="239">
        <v>281600</v>
      </c>
      <c r="G130" s="2464">
        <v>50.9</v>
      </c>
      <c r="H130" s="2465"/>
      <c r="I130" s="469">
        <v>96.7</v>
      </c>
      <c r="J130" s="469"/>
      <c r="K130" s="1158"/>
      <c r="L130" s="1158"/>
      <c r="M130" s="1158"/>
      <c r="N130" s="1158"/>
      <c r="O130" s="1158"/>
      <c r="P130" s="1158"/>
    </row>
    <row r="131" spans="1:16" ht="15.75" x14ac:dyDescent="0.25">
      <c r="A131" s="322" t="s">
        <v>72</v>
      </c>
      <c r="B131" s="470"/>
      <c r="C131" s="464"/>
      <c r="D131" s="465"/>
      <c r="E131" s="260"/>
      <c r="F131" s="246">
        <v>31</v>
      </c>
      <c r="G131" s="1173">
        <f>G132</f>
        <v>2250</v>
      </c>
      <c r="H131" s="1174"/>
      <c r="I131" s="248">
        <f>I132</f>
        <v>0</v>
      </c>
      <c r="J131" s="248">
        <f>J132</f>
        <v>2000</v>
      </c>
      <c r="K131" s="1158"/>
      <c r="L131" s="1158"/>
      <c r="M131" s="1158"/>
      <c r="N131" s="1158"/>
      <c r="O131" s="1158"/>
      <c r="P131" s="1158"/>
    </row>
    <row r="132" spans="1:16" ht="15.75" x14ac:dyDescent="0.25">
      <c r="A132" s="319" t="s">
        <v>560</v>
      </c>
      <c r="B132" s="467"/>
      <c r="C132" s="321"/>
      <c r="D132" s="320"/>
      <c r="E132" s="252"/>
      <c r="F132" s="252">
        <v>319210</v>
      </c>
      <c r="G132" s="2464">
        <v>2250</v>
      </c>
      <c r="H132" s="2465"/>
      <c r="I132" s="257"/>
      <c r="J132" s="257">
        <v>2000</v>
      </c>
      <c r="K132" s="1158"/>
      <c r="L132" s="1158"/>
      <c r="M132" s="1158"/>
      <c r="N132" s="1158"/>
      <c r="O132" s="1158"/>
      <c r="P132" s="1158"/>
    </row>
    <row r="133" spans="1:16" ht="15.75" x14ac:dyDescent="0.25">
      <c r="A133" s="276" t="s">
        <v>73</v>
      </c>
      <c r="B133" s="322"/>
      <c r="C133" s="277"/>
      <c r="D133" s="278"/>
      <c r="E133" s="252"/>
      <c r="F133" s="313">
        <v>33</v>
      </c>
      <c r="G133" s="1096">
        <f>G134+G135+G136+G137</f>
        <v>22</v>
      </c>
      <c r="H133" s="1097"/>
      <c r="I133" s="471">
        <f>I134+I135+I136+I137</f>
        <v>0</v>
      </c>
      <c r="J133" s="257"/>
      <c r="K133" s="1158"/>
      <c r="L133" s="1158"/>
      <c r="M133" s="1158"/>
      <c r="N133" s="1158"/>
      <c r="O133" s="1158"/>
      <c r="P133" s="1158"/>
    </row>
    <row r="134" spans="1:16" ht="15.75" x14ac:dyDescent="0.25">
      <c r="A134" s="1137" t="s">
        <v>561</v>
      </c>
      <c r="B134" s="1138"/>
      <c r="C134" s="1138"/>
      <c r="D134" s="1139"/>
      <c r="E134" s="252"/>
      <c r="F134" s="252">
        <v>331110</v>
      </c>
      <c r="G134" s="2459">
        <v>15</v>
      </c>
      <c r="H134" s="2460"/>
      <c r="I134" s="257"/>
      <c r="J134" s="257"/>
      <c r="K134" s="1158"/>
      <c r="L134" s="1158"/>
      <c r="M134" s="1158"/>
      <c r="N134" s="1158"/>
      <c r="O134" s="1158"/>
      <c r="P134" s="1158"/>
    </row>
    <row r="135" spans="1:16" ht="15.75" customHeight="1" x14ac:dyDescent="0.25">
      <c r="A135" s="1137" t="s">
        <v>477</v>
      </c>
      <c r="B135" s="1138"/>
      <c r="C135" s="1138"/>
      <c r="D135" s="1139"/>
      <c r="E135" s="252"/>
      <c r="F135" s="252">
        <v>333110</v>
      </c>
      <c r="G135" s="2459">
        <v>2</v>
      </c>
      <c r="H135" s="2460"/>
      <c r="I135" s="257"/>
      <c r="J135" s="257"/>
      <c r="K135" s="1158"/>
      <c r="L135" s="1158"/>
      <c r="M135" s="1158"/>
      <c r="N135" s="1158"/>
      <c r="O135" s="1158"/>
      <c r="P135" s="1158"/>
    </row>
    <row r="136" spans="1:16" ht="15.75" customHeight="1" x14ac:dyDescent="0.25">
      <c r="A136" s="1086" t="s">
        <v>562</v>
      </c>
      <c r="B136" s="1087"/>
      <c r="C136" s="1087"/>
      <c r="D136" s="1088"/>
      <c r="E136" s="252"/>
      <c r="F136" s="252">
        <v>336110</v>
      </c>
      <c r="G136" s="2459">
        <v>1</v>
      </c>
      <c r="H136" s="2460"/>
      <c r="I136" s="257"/>
      <c r="J136" s="257"/>
      <c r="K136" s="1158"/>
      <c r="L136" s="1158"/>
      <c r="M136" s="1158"/>
      <c r="N136" s="1158"/>
      <c r="O136" s="1158"/>
      <c r="P136" s="1158"/>
    </row>
    <row r="137" spans="1:16" ht="15.75" x14ac:dyDescent="0.25">
      <c r="A137" s="1086" t="s">
        <v>99</v>
      </c>
      <c r="B137" s="1087"/>
      <c r="C137" s="1087"/>
      <c r="D137" s="1088"/>
      <c r="E137" s="252"/>
      <c r="F137" s="252">
        <v>339110</v>
      </c>
      <c r="G137" s="2459">
        <v>4</v>
      </c>
      <c r="H137" s="2460"/>
      <c r="I137" s="257"/>
      <c r="J137" s="257"/>
      <c r="K137" s="1158"/>
      <c r="L137" s="1158"/>
      <c r="M137" s="1158"/>
      <c r="N137" s="1158"/>
      <c r="O137" s="1158"/>
      <c r="P137" s="1158"/>
    </row>
    <row r="138" spans="1:16" ht="15.75" x14ac:dyDescent="0.25">
      <c r="A138" s="1166" t="s">
        <v>565</v>
      </c>
      <c r="B138" s="2463"/>
      <c r="C138" s="2463"/>
      <c r="D138" s="1167"/>
      <c r="E138" s="286" t="s">
        <v>106</v>
      </c>
      <c r="F138" s="266"/>
      <c r="G138" s="1096">
        <f>G139+G145+G147</f>
        <v>0</v>
      </c>
      <c r="H138" s="1097"/>
      <c r="I138" s="254">
        <f>I139+I145+I147</f>
        <v>0</v>
      </c>
      <c r="J138" s="254">
        <f>J139+J145+J147</f>
        <v>500</v>
      </c>
      <c r="K138" s="1073">
        <f>K139+K145+K147</f>
        <v>500</v>
      </c>
      <c r="L138" s="1073"/>
      <c r="M138" s="1073">
        <f>M139+M145+M147</f>
        <v>500</v>
      </c>
      <c r="N138" s="1073"/>
      <c r="O138" s="1073">
        <f>O139+O145+O147</f>
        <v>500</v>
      </c>
      <c r="P138" s="1073"/>
    </row>
    <row r="139" spans="1:16" ht="15.75" x14ac:dyDescent="0.25">
      <c r="A139" s="1122" t="s">
        <v>535</v>
      </c>
      <c r="B139" s="1123"/>
      <c r="C139" s="1123"/>
      <c r="D139" s="1124"/>
      <c r="E139" s="260"/>
      <c r="F139" s="239">
        <v>22</v>
      </c>
      <c r="G139" s="1173">
        <f>SUM(G140:G144)</f>
        <v>0</v>
      </c>
      <c r="H139" s="1174"/>
      <c r="I139" s="248">
        <f>SUM(I140:I144)</f>
        <v>0</v>
      </c>
      <c r="J139" s="248">
        <f>SUM(J140:J144)</f>
        <v>500</v>
      </c>
      <c r="K139" s="1156">
        <f>K140+K141+K142+K143+K144</f>
        <v>215</v>
      </c>
      <c r="L139" s="1156"/>
      <c r="M139" s="1156">
        <f t="shared" ref="M139" si="30">M140+M141+M142+M143+M144</f>
        <v>215</v>
      </c>
      <c r="N139" s="1156"/>
      <c r="O139" s="1156">
        <f t="shared" ref="O139" si="31">O140+O141+O142+O143+O144</f>
        <v>215</v>
      </c>
      <c r="P139" s="1156"/>
    </row>
    <row r="140" spans="1:16" ht="15.75" x14ac:dyDescent="0.25">
      <c r="A140" s="1340" t="s">
        <v>552</v>
      </c>
      <c r="B140" s="1342"/>
      <c r="C140" s="1342"/>
      <c r="D140" s="1341"/>
      <c r="E140" s="252"/>
      <c r="F140" s="252">
        <v>222210</v>
      </c>
      <c r="G140" s="2459"/>
      <c r="H140" s="2460"/>
      <c r="I140" s="257"/>
      <c r="J140" s="257"/>
      <c r="K140" s="1158">
        <v>25</v>
      </c>
      <c r="L140" s="1158"/>
      <c r="M140" s="1158">
        <v>25</v>
      </c>
      <c r="N140" s="1158"/>
      <c r="O140" s="1158">
        <v>25</v>
      </c>
      <c r="P140" s="1158"/>
    </row>
    <row r="141" spans="1:16" ht="15.75" x14ac:dyDescent="0.25">
      <c r="A141" s="1340" t="s">
        <v>462</v>
      </c>
      <c r="B141" s="1342"/>
      <c r="C141" s="1342"/>
      <c r="D141" s="1341"/>
      <c r="E141" s="252"/>
      <c r="F141" s="252">
        <v>222220</v>
      </c>
      <c r="G141" s="2459"/>
      <c r="H141" s="2460"/>
      <c r="I141" s="257"/>
      <c r="J141" s="257"/>
      <c r="K141" s="1158">
        <v>20</v>
      </c>
      <c r="L141" s="1158"/>
      <c r="M141" s="1158">
        <v>20</v>
      </c>
      <c r="N141" s="1158"/>
      <c r="O141" s="1158">
        <v>20</v>
      </c>
      <c r="P141" s="1158"/>
    </row>
    <row r="142" spans="1:16" ht="15.75" x14ac:dyDescent="0.25">
      <c r="A142" s="319" t="s">
        <v>509</v>
      </c>
      <c r="B142" s="321"/>
      <c r="C142" s="321"/>
      <c r="D142" s="320"/>
      <c r="E142" s="252"/>
      <c r="F142" s="252">
        <v>222300</v>
      </c>
      <c r="G142" s="2459"/>
      <c r="H142" s="2460"/>
      <c r="I142" s="257"/>
      <c r="J142" s="257"/>
      <c r="K142" s="1158">
        <v>150</v>
      </c>
      <c r="L142" s="1158"/>
      <c r="M142" s="1158">
        <v>150</v>
      </c>
      <c r="N142" s="1158"/>
      <c r="O142" s="1158">
        <v>150</v>
      </c>
      <c r="P142" s="1158"/>
    </row>
    <row r="143" spans="1:16" ht="15.75" x14ac:dyDescent="0.25">
      <c r="A143" s="1340" t="s">
        <v>89</v>
      </c>
      <c r="B143" s="1342"/>
      <c r="C143" s="1342"/>
      <c r="D143" s="1341"/>
      <c r="E143" s="252"/>
      <c r="F143" s="252">
        <v>222400</v>
      </c>
      <c r="G143" s="2459"/>
      <c r="H143" s="2460"/>
      <c r="I143" s="257"/>
      <c r="J143" s="257"/>
      <c r="K143" s="1158">
        <v>20</v>
      </c>
      <c r="L143" s="1158"/>
      <c r="M143" s="1158">
        <v>20</v>
      </c>
      <c r="N143" s="1158"/>
      <c r="O143" s="1158">
        <v>20</v>
      </c>
      <c r="P143" s="1158"/>
    </row>
    <row r="144" spans="1:16" ht="15.75" x14ac:dyDescent="0.25">
      <c r="A144" s="1340" t="s">
        <v>92</v>
      </c>
      <c r="B144" s="1342"/>
      <c r="C144" s="1342"/>
      <c r="D144" s="1341"/>
      <c r="E144" s="252"/>
      <c r="F144" s="252">
        <v>222999</v>
      </c>
      <c r="G144" s="2459"/>
      <c r="H144" s="2460"/>
      <c r="I144" s="257"/>
      <c r="J144" s="257">
        <v>500</v>
      </c>
      <c r="K144" s="1158"/>
      <c r="L144" s="1158"/>
      <c r="M144" s="1158"/>
      <c r="N144" s="1158"/>
      <c r="O144" s="1158"/>
      <c r="P144" s="1158"/>
    </row>
    <row r="145" spans="1:16" ht="15.75" x14ac:dyDescent="0.25">
      <c r="A145" s="472" t="s">
        <v>557</v>
      </c>
      <c r="B145" s="473"/>
      <c r="C145" s="474"/>
      <c r="D145" s="475"/>
      <c r="E145" s="476"/>
      <c r="F145" s="477">
        <v>28</v>
      </c>
      <c r="G145" s="2456">
        <f>G146</f>
        <v>0</v>
      </c>
      <c r="H145" s="2457"/>
      <c r="I145" s="478">
        <f>I146</f>
        <v>0</v>
      </c>
      <c r="J145" s="478">
        <f>J146</f>
        <v>0</v>
      </c>
      <c r="K145" s="2458">
        <f>K146</f>
        <v>275</v>
      </c>
      <c r="L145" s="2458"/>
      <c r="M145" s="2458">
        <f t="shared" ref="M145" si="32">M146</f>
        <v>275</v>
      </c>
      <c r="N145" s="2458"/>
      <c r="O145" s="2458">
        <f t="shared" ref="O145" si="33">O146</f>
        <v>275</v>
      </c>
      <c r="P145" s="2458"/>
    </row>
    <row r="146" spans="1:16" ht="15.75" x14ac:dyDescent="0.25">
      <c r="A146" s="1137" t="s">
        <v>564</v>
      </c>
      <c r="B146" s="2461"/>
      <c r="C146" s="2461"/>
      <c r="D146" s="2462"/>
      <c r="E146" s="252"/>
      <c r="F146" s="252">
        <v>281600</v>
      </c>
      <c r="G146" s="2459"/>
      <c r="H146" s="2460"/>
      <c r="I146" s="257"/>
      <c r="J146" s="257"/>
      <c r="K146" s="1158">
        <v>275</v>
      </c>
      <c r="L146" s="1158"/>
      <c r="M146" s="1158">
        <v>275</v>
      </c>
      <c r="N146" s="1158"/>
      <c r="O146" s="1158">
        <v>275</v>
      </c>
      <c r="P146" s="1158"/>
    </row>
    <row r="147" spans="1:16" ht="15.75" x14ac:dyDescent="0.25">
      <c r="A147" s="2453" t="s">
        <v>73</v>
      </c>
      <c r="B147" s="2454"/>
      <c r="C147" s="2454"/>
      <c r="D147" s="2455"/>
      <c r="E147" s="476"/>
      <c r="F147" s="477">
        <v>33</v>
      </c>
      <c r="G147" s="2456">
        <f>G148</f>
        <v>0</v>
      </c>
      <c r="H147" s="2457"/>
      <c r="I147" s="478">
        <f>I148</f>
        <v>0</v>
      </c>
      <c r="J147" s="478">
        <f>J148</f>
        <v>0</v>
      </c>
      <c r="K147" s="2458">
        <f>K148</f>
        <v>10</v>
      </c>
      <c r="L147" s="2458"/>
      <c r="M147" s="2458">
        <f t="shared" ref="M147" si="34">M148</f>
        <v>10</v>
      </c>
      <c r="N147" s="2458"/>
      <c r="O147" s="2458">
        <f t="shared" ref="O147" si="35">O148</f>
        <v>10</v>
      </c>
      <c r="P147" s="2458"/>
    </row>
    <row r="148" spans="1:16" ht="15.75" x14ac:dyDescent="0.25">
      <c r="A148" s="1086" t="s">
        <v>562</v>
      </c>
      <c r="B148" s="1087"/>
      <c r="C148" s="1087"/>
      <c r="D148" s="1088"/>
      <c r="E148" s="252"/>
      <c r="F148" s="252">
        <v>336110</v>
      </c>
      <c r="G148" s="2459"/>
      <c r="H148" s="2460"/>
      <c r="I148" s="257"/>
      <c r="J148" s="257"/>
      <c r="K148" s="1158">
        <v>10</v>
      </c>
      <c r="L148" s="1158"/>
      <c r="M148" s="1158">
        <v>10</v>
      </c>
      <c r="N148" s="1158"/>
      <c r="O148" s="1158">
        <v>10</v>
      </c>
      <c r="P148" s="1158"/>
    </row>
    <row r="149" spans="1:16" ht="15.75" x14ac:dyDescent="0.25">
      <c r="A149" s="1086"/>
      <c r="B149" s="1087"/>
      <c r="C149" s="1087"/>
      <c r="D149" s="1088"/>
      <c r="E149" s="428"/>
      <c r="F149" s="428"/>
      <c r="G149" s="2447"/>
      <c r="H149" s="2448"/>
      <c r="I149" s="479"/>
      <c r="J149" s="480"/>
      <c r="K149" s="2449"/>
      <c r="L149" s="2449"/>
      <c r="M149" s="2449"/>
      <c r="N149" s="2449"/>
      <c r="O149" s="2449"/>
      <c r="P149" s="2449"/>
    </row>
    <row r="150" spans="1:16" x14ac:dyDescent="0.25">
      <c r="A150" s="444" t="s">
        <v>162</v>
      </c>
      <c r="B150" s="481"/>
      <c r="C150" s="444"/>
      <c r="D150" s="444"/>
      <c r="E150" s="444"/>
      <c r="F150" s="444"/>
      <c r="G150" s="2450"/>
      <c r="H150" s="2451"/>
      <c r="I150" s="444"/>
      <c r="J150" s="444"/>
      <c r="K150" s="2452"/>
      <c r="L150" s="2452"/>
      <c r="M150" s="2452"/>
      <c r="N150" s="2452"/>
      <c r="O150" s="2452"/>
      <c r="P150" s="2452"/>
    </row>
    <row r="151" spans="1:16" ht="15.75" customHeight="1" x14ac:dyDescent="0.25">
      <c r="A151" s="408" t="s">
        <v>1</v>
      </c>
      <c r="B151" s="482"/>
      <c r="C151" s="408"/>
      <c r="D151" s="408"/>
      <c r="E151" s="2440" t="s">
        <v>0</v>
      </c>
      <c r="F151" s="2441"/>
      <c r="G151" s="2441"/>
      <c r="H151" s="2442"/>
      <c r="I151" s="2443" t="s">
        <v>41</v>
      </c>
      <c r="J151" s="2445" t="s">
        <v>40</v>
      </c>
      <c r="K151" s="2445" t="s">
        <v>358</v>
      </c>
      <c r="L151" s="434">
        <v>2025</v>
      </c>
      <c r="M151" s="2445" t="s">
        <v>566</v>
      </c>
      <c r="N151" s="408">
        <v>2026</v>
      </c>
      <c r="O151" s="408">
        <v>2027</v>
      </c>
      <c r="P151" s="408">
        <v>2028</v>
      </c>
    </row>
    <row r="152" spans="1:16" ht="15.75" customHeight="1" x14ac:dyDescent="0.25">
      <c r="A152" s="408"/>
      <c r="B152" s="444"/>
      <c r="C152" s="408"/>
      <c r="D152" s="408"/>
      <c r="E152" s="408" t="s">
        <v>42</v>
      </c>
      <c r="F152" s="408" t="s">
        <v>36</v>
      </c>
      <c r="G152" s="439" t="s">
        <v>13</v>
      </c>
      <c r="H152" s="419" t="s">
        <v>37</v>
      </c>
      <c r="I152" s="2444"/>
      <c r="J152" s="2445"/>
      <c r="K152" s="2445"/>
      <c r="L152" s="483" t="s">
        <v>39</v>
      </c>
      <c r="M152" s="2445"/>
      <c r="N152" s="439" t="s">
        <v>13</v>
      </c>
      <c r="O152" s="439" t="s">
        <v>14</v>
      </c>
      <c r="P152" s="439" t="s">
        <v>14</v>
      </c>
    </row>
    <row r="153" spans="1:16" x14ac:dyDescent="0.25">
      <c r="A153" s="413">
        <v>1</v>
      </c>
      <c r="B153" s="408"/>
      <c r="C153" s="438"/>
      <c r="D153" s="414"/>
      <c r="E153" s="408">
        <v>2</v>
      </c>
      <c r="F153" s="408">
        <v>3</v>
      </c>
      <c r="G153" s="408">
        <v>4</v>
      </c>
      <c r="H153" s="408">
        <v>5</v>
      </c>
      <c r="I153" s="408">
        <v>6</v>
      </c>
      <c r="J153" s="408">
        <v>7</v>
      </c>
      <c r="K153" s="408">
        <v>8</v>
      </c>
      <c r="L153" s="408">
        <v>9</v>
      </c>
      <c r="M153" s="408" t="s">
        <v>43</v>
      </c>
      <c r="N153" s="408">
        <v>11</v>
      </c>
      <c r="O153" s="408">
        <v>12</v>
      </c>
      <c r="P153" s="408">
        <v>13</v>
      </c>
    </row>
    <row r="154" spans="1:16" ht="15.75" customHeight="1" x14ac:dyDescent="0.25">
      <c r="A154" s="425" t="s">
        <v>567</v>
      </c>
      <c r="B154" s="408"/>
      <c r="C154" s="426"/>
      <c r="D154" s="427"/>
      <c r="E154" s="428">
        <v>7504</v>
      </c>
      <c r="F154" s="428">
        <v>70351</v>
      </c>
      <c r="G154" s="428">
        <v>16166</v>
      </c>
      <c r="H154" s="428">
        <v>319210</v>
      </c>
      <c r="I154" s="484">
        <v>662150</v>
      </c>
      <c r="J154" s="428">
        <v>2023</v>
      </c>
      <c r="K154" s="485"/>
      <c r="L154" s="479"/>
      <c r="M154" s="479"/>
      <c r="N154" s="479">
        <v>85600</v>
      </c>
      <c r="O154" s="479">
        <v>128315</v>
      </c>
      <c r="P154" s="479">
        <v>175280</v>
      </c>
    </row>
    <row r="155" spans="1:16" ht="15.75" customHeight="1" x14ac:dyDescent="0.25">
      <c r="A155" s="425" t="s">
        <v>568</v>
      </c>
      <c r="B155" s="438"/>
      <c r="C155" s="426"/>
      <c r="D155" s="427"/>
      <c r="E155" s="428">
        <v>7504</v>
      </c>
      <c r="F155" s="428">
        <v>70022</v>
      </c>
      <c r="G155" s="428">
        <v>13840</v>
      </c>
      <c r="H155" s="428">
        <v>319210</v>
      </c>
      <c r="I155" s="479">
        <v>446802.8</v>
      </c>
      <c r="J155" s="428">
        <v>2013</v>
      </c>
      <c r="K155" s="428"/>
      <c r="L155" s="479">
        <v>600</v>
      </c>
      <c r="M155" s="479"/>
      <c r="N155" s="479"/>
      <c r="O155" s="479"/>
      <c r="P155" s="479"/>
    </row>
    <row r="156" spans="1:16" ht="15.75" customHeight="1" x14ac:dyDescent="0.25">
      <c r="A156" s="403"/>
      <c r="B156" s="426"/>
      <c r="C156" s="403"/>
      <c r="D156" s="403"/>
      <c r="E156" s="403"/>
      <c r="F156" s="403"/>
      <c r="G156" s="403"/>
      <c r="H156" s="403"/>
      <c r="I156" s="403"/>
      <c r="J156" s="403"/>
      <c r="K156" s="403"/>
      <c r="L156" s="403"/>
      <c r="M156" s="403"/>
      <c r="N156" s="403"/>
      <c r="O156" s="403"/>
      <c r="P156" s="403"/>
    </row>
    <row r="157" spans="1:16" ht="15.75" customHeight="1" x14ac:dyDescent="0.25">
      <c r="A157" s="486" t="s">
        <v>569</v>
      </c>
      <c r="B157" s="426"/>
      <c r="C157" s="487"/>
      <c r="D157" s="487"/>
      <c r="E157" s="487"/>
      <c r="F157" s="487"/>
      <c r="G157" s="487"/>
      <c r="H157" s="487"/>
      <c r="I157" s="487"/>
      <c r="J157" s="487"/>
      <c r="K157" s="487"/>
      <c r="L157" s="487"/>
      <c r="M157" s="487"/>
      <c r="N157" s="487"/>
      <c r="O157" s="487"/>
      <c r="P157" s="488"/>
    </row>
    <row r="158" spans="1:16" ht="15.75" customHeight="1" x14ac:dyDescent="0.25">
      <c r="A158" s="489" t="s">
        <v>570</v>
      </c>
      <c r="B158" s="403"/>
      <c r="C158" s="409"/>
      <c r="D158" s="409"/>
      <c r="E158" s="409"/>
      <c r="F158" s="409"/>
      <c r="G158" s="409"/>
      <c r="H158" s="409"/>
      <c r="I158" s="409"/>
      <c r="J158" s="409"/>
      <c r="K158" s="409"/>
      <c r="L158" s="409"/>
      <c r="M158" s="409"/>
      <c r="N158" s="409"/>
      <c r="O158" s="409"/>
      <c r="P158" s="490"/>
    </row>
    <row r="159" spans="1:16" x14ac:dyDescent="0.25">
      <c r="A159" s="489" t="s">
        <v>46</v>
      </c>
      <c r="B159" s="487"/>
      <c r="C159" s="409"/>
      <c r="D159" s="409"/>
      <c r="E159" s="409"/>
      <c r="F159" s="409"/>
      <c r="G159" s="409"/>
      <c r="H159" s="409"/>
      <c r="I159" s="409"/>
      <c r="J159" s="409"/>
      <c r="K159" s="409"/>
      <c r="L159" s="409"/>
      <c r="M159" s="409"/>
      <c r="N159" s="409"/>
      <c r="O159" s="409"/>
      <c r="P159" s="490"/>
    </row>
    <row r="160" spans="1:16" x14ac:dyDescent="0.25">
      <c r="A160" s="491" t="s">
        <v>571</v>
      </c>
      <c r="B160" s="409"/>
      <c r="C160" s="492"/>
      <c r="D160" s="492"/>
      <c r="E160" s="492"/>
      <c r="F160" s="492"/>
      <c r="G160" s="492"/>
      <c r="H160" s="492"/>
      <c r="I160" s="492"/>
      <c r="J160" s="492"/>
      <c r="K160" s="492"/>
      <c r="L160" s="492"/>
      <c r="M160" s="492"/>
      <c r="N160" s="492"/>
      <c r="O160" s="492"/>
      <c r="P160" s="493"/>
    </row>
    <row r="161" spans="1:16" ht="15.75" customHeight="1" x14ac:dyDescent="0.25">
      <c r="A161" s="403"/>
      <c r="B161" s="409"/>
      <c r="C161" s="403"/>
      <c r="D161" s="403"/>
      <c r="E161" s="403"/>
      <c r="F161" s="403"/>
      <c r="G161" s="403"/>
      <c r="H161" s="403"/>
      <c r="I161" s="403"/>
      <c r="J161" s="403"/>
      <c r="K161" s="403"/>
      <c r="L161" s="403"/>
      <c r="M161" s="403"/>
      <c r="N161" s="403"/>
      <c r="O161" s="403"/>
      <c r="P161" s="403"/>
    </row>
    <row r="162" spans="1:16" ht="15.75" customHeight="1" x14ac:dyDescent="0.25">
      <c r="A162" s="2446" t="s">
        <v>163</v>
      </c>
      <c r="B162" s="2446"/>
      <c r="C162" s="2446"/>
      <c r="D162" s="2446"/>
      <c r="E162" s="2446"/>
      <c r="F162" s="2446"/>
      <c r="G162" s="2446"/>
      <c r="H162" s="2446"/>
      <c r="I162" s="2446"/>
      <c r="J162" s="2446"/>
      <c r="K162" s="2446"/>
      <c r="L162" s="2446"/>
      <c r="M162" s="2446"/>
      <c r="N162" s="2446"/>
      <c r="O162" s="2446"/>
      <c r="P162" s="2446"/>
    </row>
    <row r="163" spans="1:16" ht="15.75" customHeight="1" x14ac:dyDescent="0.25"/>
    <row r="164" spans="1:16" ht="15.75" customHeight="1" x14ac:dyDescent="0.25"/>
    <row r="165" spans="1:16" ht="15.75" customHeight="1" x14ac:dyDescent="0.25"/>
    <row r="166" spans="1:16" ht="15.75" customHeight="1" x14ac:dyDescent="0.25"/>
    <row r="174" spans="1:16" ht="15.75" customHeight="1" x14ac:dyDescent="0.25"/>
    <row r="175" spans="1:16"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91" ht="15.75" customHeight="1" x14ac:dyDescent="0.25"/>
    <row r="192" ht="15.75" customHeight="1" x14ac:dyDescent="0.25"/>
    <row r="193" ht="15.75" customHeight="1" x14ac:dyDescent="0.25"/>
    <row r="196" ht="15" customHeight="1" x14ac:dyDescent="0.25"/>
    <row r="207" ht="15" customHeight="1" x14ac:dyDescent="0.25"/>
  </sheetData>
  <mergeCells count="519">
    <mergeCell ref="N1:P1"/>
    <mergeCell ref="A3:P3"/>
    <mergeCell ref="A4:P4"/>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8:D18"/>
    <mergeCell ref="G18:H18"/>
    <mergeCell ref="K18:L18"/>
    <mergeCell ref="M18:N18"/>
    <mergeCell ref="O18:P18"/>
    <mergeCell ref="A20:B21"/>
    <mergeCell ref="C20:F20"/>
    <mergeCell ref="G20:H20"/>
    <mergeCell ref="K20:L20"/>
    <mergeCell ref="M20:N20"/>
    <mergeCell ref="O20:P20"/>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5:P35"/>
    <mergeCell ref="A36:C37"/>
    <mergeCell ref="D36:F36"/>
    <mergeCell ref="G36:J36"/>
    <mergeCell ref="K36:M36"/>
    <mergeCell ref="N36:P36"/>
    <mergeCell ref="E37:F37"/>
    <mergeCell ref="G37:H37"/>
    <mergeCell ref="A32:B32"/>
    <mergeCell ref="G32:H32"/>
    <mergeCell ref="K32:L32"/>
    <mergeCell ref="M32:N32"/>
    <mergeCell ref="O32:P32"/>
    <mergeCell ref="A33:B33"/>
    <mergeCell ref="G33:H33"/>
    <mergeCell ref="K33:L33"/>
    <mergeCell ref="M33:N33"/>
    <mergeCell ref="O33:P33"/>
    <mergeCell ref="A40:C40"/>
    <mergeCell ref="E40:F40"/>
    <mergeCell ref="G40:H40"/>
    <mergeCell ref="A41:C41"/>
    <mergeCell ref="E41:F41"/>
    <mergeCell ref="G41:H41"/>
    <mergeCell ref="A38:C38"/>
    <mergeCell ref="E38:F38"/>
    <mergeCell ref="G38:H38"/>
    <mergeCell ref="A39:C39"/>
    <mergeCell ref="E39:F39"/>
    <mergeCell ref="G39:H39"/>
    <mergeCell ref="A44:C44"/>
    <mergeCell ref="E44:F44"/>
    <mergeCell ref="G44:H44"/>
    <mergeCell ref="A46:P46"/>
    <mergeCell ref="A47:B48"/>
    <mergeCell ref="C47:H47"/>
    <mergeCell ref="I47:J48"/>
    <mergeCell ref="A42:C42"/>
    <mergeCell ref="E42:F42"/>
    <mergeCell ref="G42:H42"/>
    <mergeCell ref="A43:C43"/>
    <mergeCell ref="E43:F43"/>
    <mergeCell ref="G43:H43"/>
    <mergeCell ref="A52:B52"/>
    <mergeCell ref="I52:J52"/>
    <mergeCell ref="A53:B53"/>
    <mergeCell ref="I53:J53"/>
    <mergeCell ref="A54:B54"/>
    <mergeCell ref="A55:B55"/>
    <mergeCell ref="I55:J55"/>
    <mergeCell ref="A49:B49"/>
    <mergeCell ref="I49:J49"/>
    <mergeCell ref="A50:B50"/>
    <mergeCell ref="I50:J50"/>
    <mergeCell ref="A51:B51"/>
    <mergeCell ref="I51:J51"/>
    <mergeCell ref="A60:B60"/>
    <mergeCell ref="I60:J60"/>
    <mergeCell ref="A61:B61"/>
    <mergeCell ref="I61:J61"/>
    <mergeCell ref="A62:B62"/>
    <mergeCell ref="I62:J62"/>
    <mergeCell ref="A56:B56"/>
    <mergeCell ref="A57:B57"/>
    <mergeCell ref="I57:J57"/>
    <mergeCell ref="A58:B58"/>
    <mergeCell ref="I58:J58"/>
    <mergeCell ref="A59:B59"/>
    <mergeCell ref="I59:J59"/>
    <mergeCell ref="A67:P67"/>
    <mergeCell ref="A68:B68"/>
    <mergeCell ref="C68:N68"/>
    <mergeCell ref="O68:P68"/>
    <mergeCell ref="A69:B69"/>
    <mergeCell ref="C69:N69"/>
    <mergeCell ref="O69:P69"/>
    <mergeCell ref="A63:B63"/>
    <mergeCell ref="A64:B64"/>
    <mergeCell ref="I64:J64"/>
    <mergeCell ref="A65:B65"/>
    <mergeCell ref="I65:J65"/>
    <mergeCell ref="A66:B66"/>
    <mergeCell ref="A73:P73"/>
    <mergeCell ref="A74:C74"/>
    <mergeCell ref="D74:P74"/>
    <mergeCell ref="A75:C75"/>
    <mergeCell ref="D75:P75"/>
    <mergeCell ref="A76:C76"/>
    <mergeCell ref="D76:P76"/>
    <mergeCell ref="A70:B70"/>
    <mergeCell ref="C70:N70"/>
    <mergeCell ref="O70:P70"/>
    <mergeCell ref="A71:B71"/>
    <mergeCell ref="C71:N71"/>
    <mergeCell ref="O71:P71"/>
    <mergeCell ref="A81:A82"/>
    <mergeCell ref="C81:I81"/>
    <mergeCell ref="C82:I82"/>
    <mergeCell ref="C83:I83"/>
    <mergeCell ref="A84:A85"/>
    <mergeCell ref="C84:I84"/>
    <mergeCell ref="B85:B86"/>
    <mergeCell ref="C85:I86"/>
    <mergeCell ref="A77:P77"/>
    <mergeCell ref="A78:P78"/>
    <mergeCell ref="A79:A80"/>
    <mergeCell ref="B79:B80"/>
    <mergeCell ref="C79:I80"/>
    <mergeCell ref="J79:J80"/>
    <mergeCell ref="P85:P86"/>
    <mergeCell ref="E88:F88"/>
    <mergeCell ref="G88:H88"/>
    <mergeCell ref="K88:L88"/>
    <mergeCell ref="M88:N88"/>
    <mergeCell ref="O88:P88"/>
    <mergeCell ref="J85:J86"/>
    <mergeCell ref="K85:K86"/>
    <mergeCell ref="L85:L86"/>
    <mergeCell ref="M85:M86"/>
    <mergeCell ref="N85:N86"/>
    <mergeCell ref="O85:O86"/>
    <mergeCell ref="G89:H89"/>
    <mergeCell ref="K89:L89"/>
    <mergeCell ref="M89:N89"/>
    <mergeCell ref="O89:P89"/>
    <mergeCell ref="A90:D90"/>
    <mergeCell ref="G90:H90"/>
    <mergeCell ref="K90:L90"/>
    <mergeCell ref="M90:N90"/>
    <mergeCell ref="O90:P90"/>
    <mergeCell ref="A91:D91"/>
    <mergeCell ref="G91:H91"/>
    <mergeCell ref="K91:L91"/>
    <mergeCell ref="M91:N91"/>
    <mergeCell ref="O91:P91"/>
    <mergeCell ref="A92:D92"/>
    <mergeCell ref="G92:H92"/>
    <mergeCell ref="K92:L92"/>
    <mergeCell ref="M92:N92"/>
    <mergeCell ref="O92:P92"/>
    <mergeCell ref="K95:L95"/>
    <mergeCell ref="M95:N95"/>
    <mergeCell ref="O95:P95"/>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G99:H99"/>
    <mergeCell ref="K99:L99"/>
    <mergeCell ref="M99:N99"/>
    <mergeCell ref="O99:P99"/>
    <mergeCell ref="G100:H100"/>
    <mergeCell ref="K100:L100"/>
    <mergeCell ref="M100:N100"/>
    <mergeCell ref="O100:P100"/>
    <mergeCell ref="G97:H97"/>
    <mergeCell ref="K97:L97"/>
    <mergeCell ref="M97:N97"/>
    <mergeCell ref="O97:P97"/>
    <mergeCell ref="G98:H98"/>
    <mergeCell ref="K98:L98"/>
    <mergeCell ref="M98:N98"/>
    <mergeCell ref="O98:P98"/>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G104:H104"/>
    <mergeCell ref="K104:L104"/>
    <mergeCell ref="M104:N104"/>
    <mergeCell ref="O104:P104"/>
    <mergeCell ref="G105:H105"/>
    <mergeCell ref="K105:L105"/>
    <mergeCell ref="M105:N105"/>
    <mergeCell ref="O105:P105"/>
    <mergeCell ref="A106:D106"/>
    <mergeCell ref="G106:H106"/>
    <mergeCell ref="K106:L106"/>
    <mergeCell ref="M106:N106"/>
    <mergeCell ref="O106:P106"/>
    <mergeCell ref="A107:D107"/>
    <mergeCell ref="G107:H107"/>
    <mergeCell ref="K107:L107"/>
    <mergeCell ref="M107:N107"/>
    <mergeCell ref="O107:P107"/>
    <mergeCell ref="G108:H108"/>
    <mergeCell ref="K108:L108"/>
    <mergeCell ref="M108:N108"/>
    <mergeCell ref="O108:P108"/>
    <mergeCell ref="A109:D109"/>
    <mergeCell ref="K109:L109"/>
    <mergeCell ref="M109:N109"/>
    <mergeCell ref="O109:P109"/>
    <mergeCell ref="A110:D110"/>
    <mergeCell ref="G110:H110"/>
    <mergeCell ref="K110:L110"/>
    <mergeCell ref="M110:N110"/>
    <mergeCell ref="O110:P110"/>
    <mergeCell ref="A111:D111"/>
    <mergeCell ref="G111:H111"/>
    <mergeCell ref="K111:L111"/>
    <mergeCell ref="M111:N111"/>
    <mergeCell ref="O111:P111"/>
    <mergeCell ref="A112:D112"/>
    <mergeCell ref="G112:H112"/>
    <mergeCell ref="K112:L112"/>
    <mergeCell ref="M112:N112"/>
    <mergeCell ref="O112:P112"/>
    <mergeCell ref="A113:D113"/>
    <mergeCell ref="G113:H113"/>
    <mergeCell ref="K113:L113"/>
    <mergeCell ref="M113:N113"/>
    <mergeCell ref="O113:P113"/>
    <mergeCell ref="G114:H114"/>
    <mergeCell ref="K114:L114"/>
    <mergeCell ref="M114:N114"/>
    <mergeCell ref="O114:P114"/>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A118:D118"/>
    <mergeCell ref="G118:H118"/>
    <mergeCell ref="K118:L118"/>
    <mergeCell ref="M118:N118"/>
    <mergeCell ref="O118:P118"/>
    <mergeCell ref="A119:D119"/>
    <mergeCell ref="G119:H119"/>
    <mergeCell ref="K119:L119"/>
    <mergeCell ref="M119:N119"/>
    <mergeCell ref="O119:P119"/>
    <mergeCell ref="A120:D120"/>
    <mergeCell ref="G120:H120"/>
    <mergeCell ref="K120:L120"/>
    <mergeCell ref="M120:N120"/>
    <mergeCell ref="O120:P120"/>
    <mergeCell ref="A121:D121"/>
    <mergeCell ref="G121:H121"/>
    <mergeCell ref="K121:L121"/>
    <mergeCell ref="M121:N121"/>
    <mergeCell ref="O121:P121"/>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G125:H125"/>
    <mergeCell ref="K125:L125"/>
    <mergeCell ref="M125:N125"/>
    <mergeCell ref="O125:P125"/>
    <mergeCell ref="A126:D126"/>
    <mergeCell ref="G126:H126"/>
    <mergeCell ref="K126:L126"/>
    <mergeCell ref="M126:N126"/>
    <mergeCell ref="O126:P126"/>
    <mergeCell ref="A127:D127"/>
    <mergeCell ref="G127:H127"/>
    <mergeCell ref="K127:L127"/>
    <mergeCell ref="M127:N127"/>
    <mergeCell ref="O127:P127"/>
    <mergeCell ref="G128:H128"/>
    <mergeCell ref="K128:L128"/>
    <mergeCell ref="M128:N128"/>
    <mergeCell ref="O128:P128"/>
    <mergeCell ref="G131:H131"/>
    <mergeCell ref="K131:L131"/>
    <mergeCell ref="M131:N131"/>
    <mergeCell ref="O131:P131"/>
    <mergeCell ref="G132:H132"/>
    <mergeCell ref="K132:L132"/>
    <mergeCell ref="M132:N132"/>
    <mergeCell ref="O132:P132"/>
    <mergeCell ref="A129:D129"/>
    <mergeCell ref="G129:H129"/>
    <mergeCell ref="K129:L129"/>
    <mergeCell ref="M129:N129"/>
    <mergeCell ref="O129:P129"/>
    <mergeCell ref="A130:D130"/>
    <mergeCell ref="G130:H130"/>
    <mergeCell ref="K130:L130"/>
    <mergeCell ref="M130:N130"/>
    <mergeCell ref="O130:P130"/>
    <mergeCell ref="G133:H133"/>
    <mergeCell ref="K133:L133"/>
    <mergeCell ref="M133:N133"/>
    <mergeCell ref="O133:P133"/>
    <mergeCell ref="A134:D134"/>
    <mergeCell ref="G134:H134"/>
    <mergeCell ref="K134:L134"/>
    <mergeCell ref="M134:N134"/>
    <mergeCell ref="O134:P134"/>
    <mergeCell ref="A135:D135"/>
    <mergeCell ref="G135:H135"/>
    <mergeCell ref="K135:L135"/>
    <mergeCell ref="M135:N135"/>
    <mergeCell ref="O135:P135"/>
    <mergeCell ref="A136:D136"/>
    <mergeCell ref="G136:H136"/>
    <mergeCell ref="K136:L136"/>
    <mergeCell ref="M136:N136"/>
    <mergeCell ref="O136:P136"/>
    <mergeCell ref="A137:D137"/>
    <mergeCell ref="G137:H137"/>
    <mergeCell ref="K137:L137"/>
    <mergeCell ref="M137:N137"/>
    <mergeCell ref="O137:P137"/>
    <mergeCell ref="A138:D138"/>
    <mergeCell ref="G138:H138"/>
    <mergeCell ref="K138:L138"/>
    <mergeCell ref="M138:N138"/>
    <mergeCell ref="O138:P138"/>
    <mergeCell ref="A139:D139"/>
    <mergeCell ref="G139:H139"/>
    <mergeCell ref="K139:L139"/>
    <mergeCell ref="M139:N139"/>
    <mergeCell ref="O139:P139"/>
    <mergeCell ref="A140:D140"/>
    <mergeCell ref="G140:H140"/>
    <mergeCell ref="K140:L140"/>
    <mergeCell ref="M140:N140"/>
    <mergeCell ref="O140:P140"/>
    <mergeCell ref="A141:D141"/>
    <mergeCell ref="G141:H141"/>
    <mergeCell ref="K141:L141"/>
    <mergeCell ref="M141:N141"/>
    <mergeCell ref="O141:P141"/>
    <mergeCell ref="G142:H142"/>
    <mergeCell ref="K142:L142"/>
    <mergeCell ref="M142:N142"/>
    <mergeCell ref="O142:P142"/>
    <mergeCell ref="A143:D143"/>
    <mergeCell ref="G143:H143"/>
    <mergeCell ref="K143:L143"/>
    <mergeCell ref="M143:N143"/>
    <mergeCell ref="O143:P143"/>
    <mergeCell ref="A144:D144"/>
    <mergeCell ref="G144:H144"/>
    <mergeCell ref="K144:L144"/>
    <mergeCell ref="M144:N144"/>
    <mergeCell ref="O144:P144"/>
    <mergeCell ref="G145:H145"/>
    <mergeCell ref="K145:L145"/>
    <mergeCell ref="M145:N145"/>
    <mergeCell ref="O145:P145"/>
    <mergeCell ref="A146:D146"/>
    <mergeCell ref="G146:H146"/>
    <mergeCell ref="K146:L146"/>
    <mergeCell ref="M146:N146"/>
    <mergeCell ref="O146:P146"/>
    <mergeCell ref="A147:D147"/>
    <mergeCell ref="G147:H147"/>
    <mergeCell ref="K147:L147"/>
    <mergeCell ref="M147:N147"/>
    <mergeCell ref="O147:P147"/>
    <mergeCell ref="A148:D148"/>
    <mergeCell ref="G148:H148"/>
    <mergeCell ref="K148:L148"/>
    <mergeCell ref="M148:N148"/>
    <mergeCell ref="O148:P148"/>
    <mergeCell ref="E151:H151"/>
    <mergeCell ref="I151:I152"/>
    <mergeCell ref="J151:J152"/>
    <mergeCell ref="K151:K152"/>
    <mergeCell ref="M151:M152"/>
    <mergeCell ref="A162:P162"/>
    <mergeCell ref="A149:D149"/>
    <mergeCell ref="G149:H149"/>
    <mergeCell ref="K149:L149"/>
    <mergeCell ref="M149:N149"/>
    <mergeCell ref="O149:P149"/>
    <mergeCell ref="G150:H150"/>
    <mergeCell ref="K150:L150"/>
    <mergeCell ref="M150:N150"/>
    <mergeCell ref="O150:P150"/>
  </mergeCells>
  <pageMargins left="0.7" right="0.7" top="0.75" bottom="0.75" header="0.3" footer="0.3"/>
  <pageSetup paperSize="9" orientation="landscape"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P90"/>
  <sheetViews>
    <sheetView workbookViewId="0">
      <selection activeCell="C61" sqref="C61:I62"/>
    </sheetView>
  </sheetViews>
  <sheetFormatPr defaultColWidth="8.5703125" defaultRowHeight="15.75" x14ac:dyDescent="0.25"/>
  <cols>
    <col min="1" max="1" width="7.7109375" style="122" customWidth="1"/>
    <col min="2" max="2" width="11.5703125" style="122" customWidth="1"/>
    <col min="3" max="3" width="8.42578125" style="122" customWidth="1"/>
    <col min="4" max="4" width="10.5703125" style="122" customWidth="1"/>
    <col min="5" max="5" width="9.42578125" style="122" customWidth="1"/>
    <col min="6" max="6" width="10.85546875" style="122" customWidth="1"/>
    <col min="7" max="7" width="7.42578125" style="122" customWidth="1"/>
    <col min="8" max="8" width="5.5703125" style="122" customWidth="1"/>
    <col min="9" max="9" width="10.140625" style="122" customWidth="1"/>
    <col min="10" max="10" width="10.42578125" style="122" customWidth="1"/>
    <col min="11" max="11" width="8.28515625" style="122" customWidth="1"/>
    <col min="12" max="12" width="10" style="122" customWidth="1"/>
    <col min="13" max="13" width="8.5703125" style="122" customWidth="1"/>
    <col min="14" max="14" width="11.42578125" style="122" customWidth="1"/>
    <col min="15" max="15" width="10.5703125" style="122" customWidth="1"/>
    <col min="16" max="16" width="10.42578125" style="122" customWidth="1"/>
    <col min="17" max="16384" width="8.5703125" style="122"/>
  </cols>
  <sheetData>
    <row r="1" spans="1:16" x14ac:dyDescent="0.25">
      <c r="N1" s="2596" t="s">
        <v>66</v>
      </c>
      <c r="O1" s="2596"/>
      <c r="P1" s="2596"/>
    </row>
    <row r="2" spans="1:16" ht="18.75" x14ac:dyDescent="0.25">
      <c r="E2" s="2597" t="s">
        <v>28</v>
      </c>
      <c r="F2" s="2597"/>
      <c r="G2" s="2597"/>
      <c r="H2" s="2597"/>
      <c r="I2" s="2597"/>
      <c r="J2" s="2597"/>
    </row>
    <row r="3" spans="1:16" ht="18.75" x14ac:dyDescent="0.25">
      <c r="D3" s="2597" t="s">
        <v>355</v>
      </c>
      <c r="E3" s="2597"/>
      <c r="F3" s="2597"/>
      <c r="G3" s="2597"/>
      <c r="H3" s="2597"/>
      <c r="I3" s="2597"/>
      <c r="J3" s="2597"/>
      <c r="K3" s="2597"/>
      <c r="L3" s="2597"/>
    </row>
    <row r="4" spans="1:16" ht="18.75" x14ac:dyDescent="0.25">
      <c r="D4" s="180"/>
      <c r="E4" s="180"/>
      <c r="F4" s="180"/>
      <c r="G4" s="180"/>
      <c r="H4" s="180"/>
      <c r="I4" s="180"/>
      <c r="J4" s="180"/>
      <c r="K4" s="180"/>
      <c r="L4" s="180"/>
    </row>
    <row r="5" spans="1:16" x14ac:dyDescent="0.25">
      <c r="P5" s="123" t="s">
        <v>0</v>
      </c>
    </row>
    <row r="6" spans="1:16" x14ac:dyDescent="0.25">
      <c r="A6" s="1636" t="s">
        <v>29</v>
      </c>
      <c r="B6" s="1636"/>
      <c r="C6" s="1636"/>
      <c r="D6" s="2598" t="s">
        <v>147</v>
      </c>
      <c r="E6" s="2599"/>
      <c r="F6" s="2599"/>
      <c r="G6" s="2599"/>
      <c r="H6" s="2599"/>
      <c r="I6" s="2599"/>
      <c r="J6" s="2599"/>
      <c r="K6" s="2599"/>
      <c r="L6" s="2599"/>
      <c r="M6" s="2599"/>
      <c r="N6" s="2599"/>
      <c r="O6" s="2600"/>
      <c r="P6" s="28">
        <v>1</v>
      </c>
    </row>
    <row r="7" spans="1:16" x14ac:dyDescent="0.25">
      <c r="A7" s="1636" t="s">
        <v>30</v>
      </c>
      <c r="B7" s="1636"/>
      <c r="C7" s="1636"/>
      <c r="D7" s="2601" t="s">
        <v>69</v>
      </c>
      <c r="E7" s="2601"/>
      <c r="F7" s="2601"/>
      <c r="G7" s="2601"/>
      <c r="H7" s="2601"/>
      <c r="I7" s="2601"/>
      <c r="J7" s="2601"/>
      <c r="K7" s="2601"/>
      <c r="L7" s="2601"/>
      <c r="M7" s="2601"/>
      <c r="N7" s="2601"/>
      <c r="O7" s="2601"/>
      <c r="P7" s="34" t="s">
        <v>70</v>
      </c>
    </row>
    <row r="8" spans="1:16" x14ac:dyDescent="0.25">
      <c r="A8" s="1636" t="s">
        <v>31</v>
      </c>
      <c r="B8" s="1636"/>
      <c r="C8" s="1636"/>
      <c r="D8" s="2513"/>
      <c r="E8" s="2514"/>
      <c r="F8" s="2514"/>
      <c r="G8" s="2514"/>
      <c r="H8" s="2514"/>
      <c r="I8" s="2514"/>
      <c r="J8" s="2514"/>
      <c r="K8" s="2514"/>
      <c r="L8" s="2514"/>
      <c r="M8" s="2514"/>
      <c r="N8" s="2514"/>
      <c r="O8" s="2515"/>
      <c r="P8" s="34"/>
    </row>
    <row r="10" spans="1:16" x14ac:dyDescent="0.25">
      <c r="A10" s="2513" t="s">
        <v>240</v>
      </c>
      <c r="B10" s="2514"/>
      <c r="C10" s="2514"/>
      <c r="D10" s="2514"/>
      <c r="E10" s="2514"/>
      <c r="F10" s="2514"/>
      <c r="G10" s="2514"/>
      <c r="H10" s="2514"/>
      <c r="I10" s="2514"/>
      <c r="J10" s="2514"/>
      <c r="K10" s="2514"/>
      <c r="L10" s="2514"/>
      <c r="M10" s="2514"/>
      <c r="N10" s="2514"/>
      <c r="O10" s="2514"/>
      <c r="P10" s="2515"/>
    </row>
    <row r="11" spans="1:16" x14ac:dyDescent="0.25">
      <c r="A11" s="156"/>
      <c r="B11" s="156"/>
      <c r="C11" s="156"/>
      <c r="D11" s="156"/>
      <c r="E11" s="156"/>
      <c r="F11" s="156"/>
      <c r="G11" s="156"/>
      <c r="H11" s="156"/>
      <c r="I11" s="156"/>
      <c r="J11" s="156"/>
      <c r="K11" s="156"/>
      <c r="L11" s="156"/>
      <c r="M11" s="156"/>
      <c r="N11" s="156"/>
      <c r="O11" s="156"/>
      <c r="P11" s="156"/>
    </row>
    <row r="12" spans="1:16" x14ac:dyDescent="0.25">
      <c r="A12" s="2606" t="s">
        <v>1</v>
      </c>
      <c r="B12" s="2607"/>
      <c r="C12" s="2607"/>
      <c r="D12" s="2608"/>
      <c r="E12" s="2602" t="s">
        <v>0</v>
      </c>
      <c r="F12" s="2603"/>
      <c r="G12" s="2591">
        <v>2023</v>
      </c>
      <c r="H12" s="2591"/>
      <c r="I12" s="28">
        <v>2024</v>
      </c>
      <c r="J12" s="28">
        <v>2025</v>
      </c>
      <c r="K12" s="2595">
        <v>2026</v>
      </c>
      <c r="L12" s="2595"/>
      <c r="M12" s="2595">
        <v>2027</v>
      </c>
      <c r="N12" s="2595"/>
      <c r="O12" s="2595">
        <v>2028</v>
      </c>
      <c r="P12" s="2595"/>
    </row>
    <row r="13" spans="1:16" x14ac:dyDescent="0.25">
      <c r="A13" s="2609"/>
      <c r="B13" s="2610"/>
      <c r="C13" s="2610"/>
      <c r="D13" s="2611"/>
      <c r="E13" s="28" t="s">
        <v>33</v>
      </c>
      <c r="F13" s="143" t="s">
        <v>34</v>
      </c>
      <c r="G13" s="2602" t="s">
        <v>11</v>
      </c>
      <c r="H13" s="2603"/>
      <c r="I13" s="28" t="s">
        <v>11</v>
      </c>
      <c r="J13" s="28" t="s">
        <v>12</v>
      </c>
      <c r="K13" s="2602" t="s">
        <v>13</v>
      </c>
      <c r="L13" s="2603"/>
      <c r="M13" s="2602" t="s">
        <v>14</v>
      </c>
      <c r="N13" s="2603"/>
      <c r="O13" s="2602" t="s">
        <v>14</v>
      </c>
      <c r="P13" s="2603"/>
    </row>
    <row r="14" spans="1:16" x14ac:dyDescent="0.25">
      <c r="A14" s="2590" t="s">
        <v>35</v>
      </c>
      <c r="B14" s="2590"/>
      <c r="C14" s="2590"/>
      <c r="D14" s="2590"/>
      <c r="E14" s="28">
        <v>4</v>
      </c>
      <c r="F14" s="28"/>
      <c r="G14" s="2604">
        <f>G15+G16</f>
        <v>50128.1</v>
      </c>
      <c r="H14" s="2605"/>
      <c r="I14" s="148">
        <f>I15+I16</f>
        <v>16.2</v>
      </c>
      <c r="J14" s="148">
        <f>J15+J16</f>
        <v>0</v>
      </c>
      <c r="K14" s="2604">
        <f>K15+K16</f>
        <v>20000</v>
      </c>
      <c r="L14" s="2605"/>
      <c r="M14" s="2604">
        <f t="shared" ref="M14" si="0">M15+M16</f>
        <v>20000</v>
      </c>
      <c r="N14" s="2605"/>
      <c r="O14" s="2604">
        <f t="shared" ref="O14" si="1">O15+O16</f>
        <v>20000</v>
      </c>
      <c r="P14" s="2605"/>
    </row>
    <row r="15" spans="1:16" x14ac:dyDescent="0.25">
      <c r="A15" s="1636" t="s">
        <v>101</v>
      </c>
      <c r="B15" s="1636"/>
      <c r="C15" s="1636"/>
      <c r="D15" s="1636"/>
      <c r="E15" s="28"/>
      <c r="F15" s="28">
        <v>26</v>
      </c>
      <c r="G15" s="2612">
        <f>G75</f>
        <v>0</v>
      </c>
      <c r="H15" s="2612"/>
      <c r="I15" s="147">
        <f t="shared" ref="I15:K16" si="2">I75</f>
        <v>0</v>
      </c>
      <c r="J15" s="147">
        <f t="shared" si="2"/>
        <v>0</v>
      </c>
      <c r="K15" s="2612">
        <f t="shared" si="2"/>
        <v>20000</v>
      </c>
      <c r="L15" s="2591"/>
      <c r="M15" s="2612">
        <f>M75</f>
        <v>20000</v>
      </c>
      <c r="N15" s="2591"/>
      <c r="O15" s="2612">
        <f>O75</f>
        <v>20000</v>
      </c>
      <c r="P15" s="2591"/>
    </row>
    <row r="16" spans="1:16" x14ac:dyDescent="0.25">
      <c r="A16" s="1566" t="s">
        <v>183</v>
      </c>
      <c r="B16" s="1205"/>
      <c r="C16" s="1205"/>
      <c r="D16" s="1206"/>
      <c r="E16" s="28"/>
      <c r="F16" s="28">
        <v>29</v>
      </c>
      <c r="G16" s="2612">
        <f>G76</f>
        <v>50128.1</v>
      </c>
      <c r="H16" s="2612"/>
      <c r="I16" s="147">
        <f t="shared" si="2"/>
        <v>16.2</v>
      </c>
      <c r="J16" s="147">
        <f t="shared" si="2"/>
        <v>0</v>
      </c>
      <c r="K16" s="2612">
        <f t="shared" si="2"/>
        <v>0</v>
      </c>
      <c r="L16" s="2591"/>
      <c r="M16" s="2612">
        <f>M76</f>
        <v>0</v>
      </c>
      <c r="N16" s="2591"/>
      <c r="O16" s="2612">
        <f>O76</f>
        <v>0</v>
      </c>
      <c r="P16" s="2591"/>
    </row>
    <row r="18" spans="1:16" x14ac:dyDescent="0.25">
      <c r="A18" s="2606" t="s">
        <v>1</v>
      </c>
      <c r="B18" s="2608"/>
      <c r="C18" s="2595" t="s">
        <v>0</v>
      </c>
      <c r="D18" s="2595"/>
      <c r="E18" s="2595"/>
      <c r="F18" s="2595"/>
      <c r="G18" s="2591">
        <v>2023</v>
      </c>
      <c r="H18" s="2591"/>
      <c r="I18" s="28">
        <v>2024</v>
      </c>
      <c r="J18" s="28">
        <v>2025</v>
      </c>
      <c r="K18" s="2591">
        <v>2026</v>
      </c>
      <c r="L18" s="2591"/>
      <c r="M18" s="2591">
        <v>2027</v>
      </c>
      <c r="N18" s="2591"/>
      <c r="O18" s="2591">
        <v>2028</v>
      </c>
      <c r="P18" s="2591"/>
    </row>
    <row r="19" spans="1:16" x14ac:dyDescent="0.25">
      <c r="A19" s="2609"/>
      <c r="B19" s="2611"/>
      <c r="C19" s="28" t="s">
        <v>59</v>
      </c>
      <c r="D19" s="28" t="s">
        <v>60</v>
      </c>
      <c r="E19" s="28" t="s">
        <v>33</v>
      </c>
      <c r="F19" s="143" t="s">
        <v>34</v>
      </c>
      <c r="G19" s="2602" t="s">
        <v>11</v>
      </c>
      <c r="H19" s="2603"/>
      <c r="I19" s="28" t="s">
        <v>11</v>
      </c>
      <c r="J19" s="28" t="s">
        <v>12</v>
      </c>
      <c r="K19" s="2602" t="s">
        <v>13</v>
      </c>
      <c r="L19" s="2603"/>
      <c r="M19" s="2602" t="s">
        <v>14</v>
      </c>
      <c r="N19" s="2603"/>
      <c r="O19" s="2602" t="s">
        <v>14</v>
      </c>
      <c r="P19" s="2603"/>
    </row>
    <row r="20" spans="1:16" x14ac:dyDescent="0.25">
      <c r="A20" s="1609" t="s">
        <v>61</v>
      </c>
      <c r="B20" s="1611"/>
      <c r="C20" s="124"/>
      <c r="D20" s="124"/>
      <c r="E20" s="124"/>
      <c r="F20" s="124"/>
      <c r="G20" s="2613">
        <f>G24+G27</f>
        <v>50128.1</v>
      </c>
      <c r="H20" s="2613"/>
      <c r="I20" s="153">
        <f>I24+I27</f>
        <v>16.2</v>
      </c>
      <c r="J20" s="153">
        <f>J24+J27</f>
        <v>0</v>
      </c>
      <c r="K20" s="2613">
        <f>K27+K24</f>
        <v>20000</v>
      </c>
      <c r="L20" s="2613"/>
      <c r="M20" s="2613">
        <f>M27+M24</f>
        <v>20000</v>
      </c>
      <c r="N20" s="2613"/>
      <c r="O20" s="2613">
        <f>O27+O24</f>
        <v>20000</v>
      </c>
      <c r="P20" s="2613"/>
    </row>
    <row r="21" spans="1:16" x14ac:dyDescent="0.25">
      <c r="A21" s="1662" t="s">
        <v>62</v>
      </c>
      <c r="B21" s="1664"/>
      <c r="C21" s="154">
        <v>2</v>
      </c>
      <c r="D21" s="154"/>
      <c r="E21" s="154"/>
      <c r="F21" s="124"/>
      <c r="G21" s="2614"/>
      <c r="H21" s="2614"/>
      <c r="I21" s="154"/>
      <c r="J21" s="125"/>
      <c r="K21" s="2614"/>
      <c r="L21" s="2614"/>
      <c r="M21" s="2614"/>
      <c r="N21" s="2614"/>
      <c r="O21" s="2614"/>
      <c r="P21" s="2614"/>
    </row>
    <row r="22" spans="1:16" x14ac:dyDescent="0.25">
      <c r="A22" s="2595"/>
      <c r="B22" s="2595"/>
      <c r="C22" s="154"/>
      <c r="D22" s="154"/>
      <c r="E22" s="154"/>
      <c r="F22" s="124"/>
      <c r="G22" s="2614"/>
      <c r="H22" s="2614"/>
      <c r="I22" s="154"/>
      <c r="J22" s="125"/>
      <c r="K22" s="2614"/>
      <c r="L22" s="2614"/>
      <c r="M22" s="2614"/>
      <c r="N22" s="2614"/>
      <c r="O22" s="2614"/>
      <c r="P22" s="2614"/>
    </row>
    <row r="23" spans="1:16" x14ac:dyDescent="0.25">
      <c r="A23" s="2595"/>
      <c r="B23" s="2595"/>
      <c r="C23" s="154"/>
      <c r="D23" s="154"/>
      <c r="E23" s="154"/>
      <c r="F23" s="124"/>
      <c r="G23" s="2614"/>
      <c r="H23" s="2614"/>
      <c r="I23" s="154"/>
      <c r="J23" s="125"/>
      <c r="K23" s="2614"/>
      <c r="L23" s="2614"/>
      <c r="M23" s="2614"/>
      <c r="N23" s="2614"/>
      <c r="O23" s="2614"/>
      <c r="P23" s="2614"/>
    </row>
    <row r="24" spans="1:16" x14ac:dyDescent="0.25">
      <c r="A24" s="1662" t="s">
        <v>63</v>
      </c>
      <c r="B24" s="1664"/>
      <c r="C24" s="154">
        <v>2</v>
      </c>
      <c r="D24" s="154"/>
      <c r="E24" s="154"/>
      <c r="F24" s="124"/>
      <c r="G24" s="2613"/>
      <c r="H24" s="2613"/>
      <c r="I24" s="126"/>
      <c r="J24" s="127"/>
      <c r="K24" s="2613"/>
      <c r="L24" s="2613"/>
      <c r="M24" s="2613"/>
      <c r="N24" s="2613"/>
      <c r="O24" s="2613"/>
      <c r="P24" s="2613"/>
    </row>
    <row r="25" spans="1:16" x14ac:dyDescent="0.25">
      <c r="A25" s="2595"/>
      <c r="B25" s="2595"/>
      <c r="C25" s="124"/>
      <c r="D25" s="124"/>
      <c r="E25" s="124"/>
      <c r="F25" s="124"/>
      <c r="G25" s="2614"/>
      <c r="H25" s="2614"/>
      <c r="I25" s="154"/>
      <c r="J25" s="125"/>
      <c r="K25" s="2614"/>
      <c r="L25" s="2614"/>
      <c r="M25" s="2614"/>
      <c r="N25" s="2614"/>
      <c r="O25" s="2614"/>
      <c r="P25" s="2614"/>
    </row>
    <row r="26" spans="1:16" x14ac:dyDescent="0.25">
      <c r="A26" s="2615"/>
      <c r="B26" s="2616"/>
      <c r="C26" s="124"/>
      <c r="D26" s="124"/>
      <c r="E26" s="124"/>
      <c r="F26" s="124"/>
      <c r="G26" s="2617"/>
      <c r="H26" s="2618"/>
      <c r="I26" s="154"/>
      <c r="J26" s="125"/>
      <c r="K26" s="2617"/>
      <c r="L26" s="2618"/>
      <c r="M26" s="2617"/>
      <c r="N26" s="2618"/>
      <c r="O26" s="2617"/>
      <c r="P26" s="2618"/>
    </row>
    <row r="27" spans="1:16" x14ac:dyDescent="0.25">
      <c r="A27" s="1662" t="s">
        <v>64</v>
      </c>
      <c r="B27" s="1664"/>
      <c r="C27" s="155">
        <v>1</v>
      </c>
      <c r="D27" s="124"/>
      <c r="E27" s="155"/>
      <c r="F27" s="124">
        <v>10</v>
      </c>
      <c r="G27" s="2617">
        <f>G74</f>
        <v>50128.1</v>
      </c>
      <c r="H27" s="2618"/>
      <c r="I27" s="152">
        <f>I74</f>
        <v>16.2</v>
      </c>
      <c r="J27" s="152">
        <f>J74</f>
        <v>0</v>
      </c>
      <c r="K27" s="2617">
        <f>K74</f>
        <v>20000</v>
      </c>
      <c r="L27" s="2618"/>
      <c r="M27" s="2617">
        <f>M74</f>
        <v>20000</v>
      </c>
      <c r="N27" s="2618"/>
      <c r="O27" s="2617">
        <f>O74</f>
        <v>20000</v>
      </c>
      <c r="P27" s="2618"/>
    </row>
    <row r="28" spans="1:16" x14ac:dyDescent="0.25">
      <c r="A28" s="2615"/>
      <c r="B28" s="2616"/>
      <c r="C28" s="124"/>
      <c r="D28" s="124"/>
      <c r="E28" s="124"/>
      <c r="F28" s="124"/>
      <c r="G28" s="2602"/>
      <c r="H28" s="2603"/>
      <c r="I28" s="28"/>
      <c r="J28" s="124"/>
      <c r="K28" s="2615"/>
      <c r="L28" s="2616"/>
      <c r="M28" s="2615"/>
      <c r="N28" s="2616"/>
      <c r="O28" s="2615"/>
      <c r="P28" s="2616"/>
    </row>
    <row r="30" spans="1:16" x14ac:dyDescent="0.25">
      <c r="A30" s="2643" t="s">
        <v>241</v>
      </c>
      <c r="B30" s="2644"/>
      <c r="C30" s="2644"/>
      <c r="D30" s="2644"/>
      <c r="E30" s="2644"/>
      <c r="F30" s="2644"/>
      <c r="G30" s="2644"/>
      <c r="H30" s="2644"/>
      <c r="I30" s="2644"/>
      <c r="J30" s="2644"/>
      <c r="K30" s="2644"/>
      <c r="L30" s="2644"/>
      <c r="M30" s="2644"/>
      <c r="N30" s="2644"/>
      <c r="O30" s="2644"/>
      <c r="P30" s="2645"/>
    </row>
    <row r="31" spans="1:16" x14ac:dyDescent="0.25">
      <c r="A31" s="2591" t="s">
        <v>1</v>
      </c>
      <c r="B31" s="2591"/>
      <c r="C31" s="2591"/>
      <c r="D31" s="2591" t="s">
        <v>0</v>
      </c>
      <c r="E31" s="2591"/>
      <c r="F31" s="2591"/>
      <c r="G31" s="2591" t="s">
        <v>356</v>
      </c>
      <c r="H31" s="2591"/>
      <c r="I31" s="2591"/>
      <c r="J31" s="2591"/>
      <c r="K31" s="2591" t="s">
        <v>67</v>
      </c>
      <c r="L31" s="2591"/>
      <c r="M31" s="2591"/>
      <c r="N31" s="2591" t="s">
        <v>357</v>
      </c>
      <c r="O31" s="2591"/>
      <c r="P31" s="2591"/>
    </row>
    <row r="32" spans="1:16" ht="72" customHeight="1" x14ac:dyDescent="0.25">
      <c r="A32" s="2591"/>
      <c r="B32" s="2591"/>
      <c r="C32" s="2591"/>
      <c r="D32" s="28" t="s">
        <v>33</v>
      </c>
      <c r="E32" s="2619" t="s">
        <v>51</v>
      </c>
      <c r="F32" s="2619"/>
      <c r="G32" s="2620" t="s">
        <v>48</v>
      </c>
      <c r="H32" s="2620"/>
      <c r="I32" s="157" t="s">
        <v>49</v>
      </c>
      <c r="J32" s="157" t="s">
        <v>50</v>
      </c>
      <c r="K32" s="157" t="s">
        <v>48</v>
      </c>
      <c r="L32" s="157" t="s">
        <v>49</v>
      </c>
      <c r="M32" s="157" t="s">
        <v>50</v>
      </c>
      <c r="N32" s="157" t="s">
        <v>48</v>
      </c>
      <c r="O32" s="157" t="s">
        <v>49</v>
      </c>
      <c r="P32" s="157" t="s">
        <v>50</v>
      </c>
    </row>
    <row r="33" spans="1:16" x14ac:dyDescent="0.25">
      <c r="A33" s="1636" t="s">
        <v>9</v>
      </c>
      <c r="B33" s="1636"/>
      <c r="C33" s="1636"/>
      <c r="D33" s="124"/>
      <c r="E33" s="2591"/>
      <c r="F33" s="2591"/>
      <c r="G33" s="2649">
        <f>J73</f>
        <v>0</v>
      </c>
      <c r="H33" s="2650"/>
      <c r="I33" s="128"/>
      <c r="J33" s="128"/>
      <c r="K33" s="129">
        <f>K73</f>
        <v>20000</v>
      </c>
      <c r="L33" s="128"/>
      <c r="M33" s="128"/>
      <c r="N33" s="129">
        <f>M73</f>
        <v>20000</v>
      </c>
      <c r="O33" s="128"/>
      <c r="P33" s="128"/>
    </row>
    <row r="34" spans="1:16" s="130" customFormat="1" x14ac:dyDescent="0.25">
      <c r="A34" s="2646" t="s">
        <v>120</v>
      </c>
      <c r="B34" s="2646"/>
      <c r="C34" s="2646"/>
      <c r="D34" s="151" t="s">
        <v>56</v>
      </c>
      <c r="E34" s="2647"/>
      <c r="F34" s="2647"/>
      <c r="G34" s="2648">
        <f>G33-G35</f>
        <v>0</v>
      </c>
      <c r="H34" s="2647"/>
      <c r="I34" s="151"/>
      <c r="J34" s="151"/>
      <c r="K34" s="150">
        <f>K33-K35</f>
        <v>20000</v>
      </c>
      <c r="L34" s="151"/>
      <c r="M34" s="151"/>
      <c r="N34" s="150">
        <f>N33-N35</f>
        <v>20000</v>
      </c>
      <c r="O34" s="151"/>
      <c r="P34" s="151"/>
    </row>
    <row r="35" spans="1:16" s="130" customFormat="1" x14ac:dyDescent="0.25">
      <c r="A35" s="2621" t="s">
        <v>53</v>
      </c>
      <c r="B35" s="2622"/>
      <c r="C35" s="2623"/>
      <c r="D35" s="151" t="s">
        <v>57</v>
      </c>
      <c r="E35" s="2624"/>
      <c r="F35" s="2625"/>
      <c r="G35" s="2626">
        <v>0</v>
      </c>
      <c r="H35" s="2625"/>
      <c r="I35" s="151"/>
      <c r="J35" s="151"/>
      <c r="K35" s="150">
        <v>0</v>
      </c>
      <c r="L35" s="151"/>
      <c r="M35" s="151"/>
      <c r="N35" s="150">
        <v>0</v>
      </c>
      <c r="O35" s="151"/>
      <c r="P35" s="151"/>
    </row>
    <row r="36" spans="1:16" s="130" customFormat="1" x14ac:dyDescent="0.25">
      <c r="A36" s="2624"/>
      <c r="B36" s="2627"/>
      <c r="C36" s="2625"/>
      <c r="D36" s="151"/>
      <c r="E36" s="2624"/>
      <c r="F36" s="2625"/>
      <c r="G36" s="2624"/>
      <c r="H36" s="2625"/>
      <c r="I36" s="151"/>
      <c r="J36" s="151"/>
      <c r="K36" s="151"/>
      <c r="L36" s="151"/>
      <c r="M36" s="151"/>
      <c r="N36" s="151"/>
      <c r="O36" s="151"/>
      <c r="P36" s="151"/>
    </row>
    <row r="37" spans="1:16" x14ac:dyDescent="0.25">
      <c r="A37" s="1636"/>
      <c r="B37" s="1636"/>
      <c r="C37" s="1636"/>
      <c r="D37" s="124"/>
      <c r="E37" s="2591"/>
      <c r="F37" s="2591"/>
      <c r="G37" s="2591"/>
      <c r="H37" s="2591"/>
      <c r="I37" s="28"/>
      <c r="J37" s="28"/>
      <c r="K37" s="28"/>
      <c r="L37" s="28"/>
      <c r="M37" s="28"/>
      <c r="N37" s="28"/>
      <c r="O37" s="28"/>
      <c r="P37" s="28"/>
    </row>
    <row r="38" spans="1:16" x14ac:dyDescent="0.25">
      <c r="A38" s="1636" t="s">
        <v>9</v>
      </c>
      <c r="B38" s="1636"/>
      <c r="C38" s="1636"/>
      <c r="D38" s="124"/>
      <c r="E38" s="2591"/>
      <c r="F38" s="2591"/>
      <c r="G38" s="2649">
        <f>G40+G39</f>
        <v>20000</v>
      </c>
      <c r="H38" s="2650"/>
      <c r="I38" s="128"/>
      <c r="J38" s="128"/>
      <c r="K38" s="129">
        <f>K40+K39</f>
        <v>20000</v>
      </c>
      <c r="L38" s="128"/>
      <c r="M38" s="128"/>
      <c r="N38" s="129">
        <f>N40+N39</f>
        <v>20000</v>
      </c>
      <c r="O38" s="128"/>
      <c r="P38" s="128"/>
    </row>
    <row r="39" spans="1:16" s="130" customFormat="1" x14ac:dyDescent="0.25">
      <c r="A39" s="2646" t="s">
        <v>54</v>
      </c>
      <c r="B39" s="2646"/>
      <c r="C39" s="2646"/>
      <c r="D39" s="151"/>
      <c r="E39" s="2647"/>
      <c r="F39" s="2647"/>
      <c r="G39" s="2648">
        <f>N46</f>
        <v>0</v>
      </c>
      <c r="H39" s="2648"/>
      <c r="I39" s="150"/>
      <c r="J39" s="150"/>
      <c r="K39" s="150">
        <f>O46</f>
        <v>0</v>
      </c>
      <c r="L39" s="150"/>
      <c r="M39" s="150"/>
      <c r="N39" s="150">
        <f>P46</f>
        <v>0</v>
      </c>
      <c r="O39" s="151"/>
      <c r="P39" s="151"/>
    </row>
    <row r="40" spans="1:16" s="130" customFormat="1" x14ac:dyDescent="0.25">
      <c r="A40" s="2646" t="s">
        <v>55</v>
      </c>
      <c r="B40" s="2646"/>
      <c r="C40" s="2646"/>
      <c r="D40" s="151">
        <v>4</v>
      </c>
      <c r="E40" s="2647">
        <v>1</v>
      </c>
      <c r="F40" s="2647"/>
      <c r="G40" s="2648">
        <f>K27</f>
        <v>20000</v>
      </c>
      <c r="H40" s="2647"/>
      <c r="I40" s="151"/>
      <c r="J40" s="151"/>
      <c r="K40" s="150">
        <f>M27</f>
        <v>20000</v>
      </c>
      <c r="L40" s="151"/>
      <c r="M40" s="151"/>
      <c r="N40" s="150">
        <f>O27</f>
        <v>20000</v>
      </c>
      <c r="O40" s="151"/>
      <c r="P40" s="151"/>
    </row>
    <row r="41" spans="1:16" x14ac:dyDescent="0.25">
      <c r="A41" s="1636"/>
      <c r="B41" s="1636"/>
      <c r="C41" s="1636"/>
      <c r="D41" s="124"/>
      <c r="E41" s="2591"/>
      <c r="F41" s="2591"/>
      <c r="G41" s="2591"/>
      <c r="H41" s="2591"/>
      <c r="I41" s="28"/>
      <c r="J41" s="28"/>
      <c r="K41" s="28"/>
      <c r="L41" s="28"/>
      <c r="M41" s="28"/>
      <c r="N41" s="28"/>
      <c r="O41" s="28"/>
      <c r="P41" s="28"/>
    </row>
    <row r="43" spans="1:16" x14ac:dyDescent="0.25">
      <c r="A43" s="2590" t="s">
        <v>242</v>
      </c>
      <c r="B43" s="2590"/>
      <c r="C43" s="2590"/>
      <c r="D43" s="2590"/>
      <c r="E43" s="2590"/>
      <c r="F43" s="2590"/>
      <c r="G43" s="2590"/>
      <c r="H43" s="2590"/>
      <c r="I43" s="2590"/>
      <c r="J43" s="2590"/>
      <c r="K43" s="2590"/>
      <c r="L43" s="2590"/>
      <c r="M43" s="2590"/>
      <c r="N43" s="2590"/>
      <c r="O43" s="2590"/>
      <c r="P43" s="2590"/>
    </row>
    <row r="44" spans="1:16" x14ac:dyDescent="0.25">
      <c r="A44" s="2591" t="s">
        <v>1</v>
      </c>
      <c r="B44" s="2591"/>
      <c r="C44" s="2591" t="s">
        <v>0</v>
      </c>
      <c r="D44" s="2591"/>
      <c r="E44" s="2591"/>
      <c r="F44" s="2591"/>
      <c r="G44" s="2591"/>
      <c r="H44" s="2591"/>
      <c r="I44" s="2606" t="s">
        <v>10</v>
      </c>
      <c r="J44" s="2608"/>
      <c r="K44" s="28">
        <v>2023</v>
      </c>
      <c r="L44" s="28">
        <v>2024</v>
      </c>
      <c r="M44" s="28">
        <v>2025</v>
      </c>
      <c r="N44" s="28">
        <v>2026</v>
      </c>
      <c r="O44" s="28">
        <v>2027</v>
      </c>
      <c r="P44" s="28">
        <v>2028</v>
      </c>
    </row>
    <row r="45" spans="1:16" ht="44.25" x14ac:dyDescent="0.25">
      <c r="A45" s="2591"/>
      <c r="B45" s="2591"/>
      <c r="C45" s="143" t="s">
        <v>3</v>
      </c>
      <c r="D45" s="143" t="s">
        <v>4</v>
      </c>
      <c r="E45" s="143" t="s">
        <v>5</v>
      </c>
      <c r="F45" s="143" t="s">
        <v>6</v>
      </c>
      <c r="G45" s="143" t="s">
        <v>7</v>
      </c>
      <c r="H45" s="143" t="s">
        <v>8</v>
      </c>
      <c r="I45" s="2609"/>
      <c r="J45" s="2611"/>
      <c r="K45" s="157" t="s">
        <v>11</v>
      </c>
      <c r="L45" s="157" t="s">
        <v>11</v>
      </c>
      <c r="M45" s="157" t="s">
        <v>12</v>
      </c>
      <c r="N45" s="157" t="s">
        <v>13</v>
      </c>
      <c r="O45" s="157" t="s">
        <v>14</v>
      </c>
      <c r="P45" s="157" t="s">
        <v>14</v>
      </c>
    </row>
    <row r="46" spans="1:16" x14ac:dyDescent="0.25">
      <c r="A46" s="2630" t="s">
        <v>9</v>
      </c>
      <c r="B46" s="2631"/>
      <c r="C46" s="131"/>
      <c r="D46" s="131"/>
      <c r="E46" s="131"/>
      <c r="F46" s="131"/>
      <c r="G46" s="131"/>
      <c r="H46" s="131"/>
      <c r="I46" s="2632"/>
      <c r="J46" s="2633"/>
      <c r="K46" s="131"/>
      <c r="L46" s="131"/>
      <c r="M46" s="131"/>
      <c r="N46" s="131"/>
      <c r="O46" s="131"/>
      <c r="P46" s="131"/>
    </row>
    <row r="47" spans="1:16" x14ac:dyDescent="0.25">
      <c r="A47" s="2634"/>
      <c r="B47" s="2635"/>
      <c r="C47" s="131"/>
      <c r="D47" s="131"/>
      <c r="E47" s="131"/>
      <c r="F47" s="131"/>
      <c r="G47" s="131"/>
      <c r="H47" s="124"/>
      <c r="I47" s="2632"/>
      <c r="J47" s="2633"/>
      <c r="K47" s="124"/>
      <c r="L47" s="124"/>
      <c r="M47" s="124"/>
      <c r="N47" s="124"/>
      <c r="O47" s="124"/>
      <c r="P47" s="124"/>
    </row>
    <row r="48" spans="1:16" x14ac:dyDescent="0.25">
      <c r="A48" s="2636"/>
      <c r="B48" s="2637"/>
      <c r="C48" s="131"/>
      <c r="D48" s="131"/>
      <c r="E48" s="131"/>
      <c r="F48" s="131"/>
      <c r="G48" s="131"/>
      <c r="H48" s="124"/>
      <c r="I48" s="2632"/>
      <c r="J48" s="2633"/>
      <c r="K48" s="25"/>
      <c r="L48" s="25"/>
      <c r="M48" s="131"/>
      <c r="N48" s="124"/>
      <c r="O48" s="124"/>
      <c r="P48" s="124"/>
    </row>
    <row r="49" spans="1:16" x14ac:dyDescent="0.25">
      <c r="A49" s="2615"/>
      <c r="B49" s="2651"/>
      <c r="C49" s="2651"/>
      <c r="D49" s="2651"/>
      <c r="E49" s="2651"/>
      <c r="F49" s="2651"/>
      <c r="G49" s="2651"/>
      <c r="H49" s="2651"/>
      <c r="I49" s="2651"/>
      <c r="J49" s="2651"/>
      <c r="K49" s="2651"/>
      <c r="L49" s="2651"/>
      <c r="M49" s="2651"/>
      <c r="N49" s="2651"/>
      <c r="O49" s="2651"/>
      <c r="P49" s="2651"/>
    </row>
    <row r="50" spans="1:16" x14ac:dyDescent="0.25">
      <c r="A50" s="2590" t="s">
        <v>15</v>
      </c>
      <c r="B50" s="2590"/>
      <c r="C50" s="2590"/>
      <c r="D50" s="2590"/>
      <c r="E50" s="2590"/>
      <c r="F50" s="2590"/>
      <c r="G50" s="2590"/>
      <c r="H50" s="2590"/>
      <c r="I50" s="2590"/>
      <c r="J50" s="2590"/>
      <c r="K50" s="2590"/>
      <c r="L50" s="2590"/>
      <c r="M50" s="2590"/>
      <c r="N50" s="2590"/>
      <c r="O50" s="2590"/>
      <c r="P50" s="2590"/>
    </row>
    <row r="51" spans="1:16" x14ac:dyDescent="0.25">
      <c r="A51" s="1636"/>
      <c r="B51" s="1636"/>
      <c r="C51" s="1636"/>
      <c r="D51" s="1636"/>
      <c r="E51" s="1636"/>
      <c r="F51" s="1636"/>
      <c r="G51" s="1636"/>
      <c r="H51" s="1636"/>
      <c r="I51" s="1636"/>
      <c r="J51" s="1636"/>
      <c r="K51" s="1636"/>
      <c r="L51" s="1636"/>
      <c r="M51" s="1636"/>
      <c r="N51" s="1636"/>
      <c r="O51" s="2595" t="s">
        <v>0</v>
      </c>
      <c r="P51" s="2595"/>
    </row>
    <row r="52" spans="1:16" ht="19.7" customHeight="1" x14ac:dyDescent="0.25">
      <c r="A52" s="2590" t="s">
        <v>16</v>
      </c>
      <c r="B52" s="2590"/>
      <c r="C52" s="1636" t="s">
        <v>885</v>
      </c>
      <c r="D52" s="1636"/>
      <c r="E52" s="1636"/>
      <c r="F52" s="1636"/>
      <c r="G52" s="1636"/>
      <c r="H52" s="1636"/>
      <c r="I52" s="1636"/>
      <c r="J52" s="1636"/>
      <c r="K52" s="1636"/>
      <c r="L52" s="1636"/>
      <c r="M52" s="1636"/>
      <c r="N52" s="1636"/>
      <c r="O52" s="2652" t="s">
        <v>887</v>
      </c>
      <c r="P52" s="2652"/>
    </row>
    <row r="53" spans="1:16" ht="19.7" customHeight="1" x14ac:dyDescent="0.25">
      <c r="A53" s="2590" t="s">
        <v>17</v>
      </c>
      <c r="B53" s="2590"/>
      <c r="C53" s="2513" t="s">
        <v>192</v>
      </c>
      <c r="D53" s="2514"/>
      <c r="E53" s="2514"/>
      <c r="F53" s="2514"/>
      <c r="G53" s="2514"/>
      <c r="H53" s="2514"/>
      <c r="I53" s="2514"/>
      <c r="J53" s="2514"/>
      <c r="K53" s="2514"/>
      <c r="L53" s="2514"/>
      <c r="M53" s="2514"/>
      <c r="N53" s="2515"/>
      <c r="O53" s="2595">
        <v>75</v>
      </c>
      <c r="P53" s="2595"/>
    </row>
    <row r="54" spans="1:16" ht="18.399999999999999" customHeight="1" x14ac:dyDescent="0.25">
      <c r="A54" s="2590" t="s">
        <v>18</v>
      </c>
      <c r="B54" s="2590"/>
      <c r="C54" s="1636" t="s">
        <v>886</v>
      </c>
      <c r="D54" s="1636"/>
      <c r="E54" s="1636"/>
      <c r="F54" s="1636"/>
      <c r="G54" s="1636"/>
      <c r="H54" s="1636"/>
      <c r="I54" s="1636"/>
      <c r="J54" s="1636"/>
      <c r="K54" s="1636"/>
      <c r="L54" s="1636"/>
      <c r="M54" s="1636"/>
      <c r="N54" s="1636"/>
      <c r="O54" s="2652" t="s">
        <v>144</v>
      </c>
      <c r="P54" s="2652"/>
    </row>
    <row r="55" spans="1:16" x14ac:dyDescent="0.25">
      <c r="A55" s="2595"/>
      <c r="B55" s="2595"/>
      <c r="C55" s="2595"/>
      <c r="D55" s="2595"/>
      <c r="E55" s="2595"/>
      <c r="F55" s="2595"/>
      <c r="G55" s="2595"/>
      <c r="H55" s="2595"/>
      <c r="I55" s="2595"/>
      <c r="J55" s="2595"/>
      <c r="K55" s="2595"/>
      <c r="L55" s="2595"/>
      <c r="M55" s="2595"/>
      <c r="N55" s="2595"/>
      <c r="O55" s="2595"/>
      <c r="P55" s="2595"/>
    </row>
    <row r="56" spans="1:16" x14ac:dyDescent="0.25">
      <c r="A56" s="1022" t="s">
        <v>305</v>
      </c>
      <c r="B56" s="1022"/>
      <c r="C56" s="1022"/>
      <c r="D56" s="1022"/>
      <c r="E56" s="1022"/>
      <c r="F56" s="1022"/>
      <c r="G56" s="1022"/>
      <c r="H56" s="1022"/>
      <c r="I56" s="1022"/>
      <c r="J56" s="1022"/>
      <c r="K56" s="1022"/>
      <c r="L56" s="1022"/>
      <c r="M56" s="1022"/>
      <c r="N56" s="1022"/>
      <c r="O56" s="1022"/>
      <c r="P56" s="1022"/>
    </row>
    <row r="57" spans="1:16" ht="34.5" customHeight="1" x14ac:dyDescent="0.25">
      <c r="A57" s="2628" t="s">
        <v>20</v>
      </c>
      <c r="B57" s="2628"/>
      <c r="C57" s="2628"/>
      <c r="D57" s="2201" t="s">
        <v>399</v>
      </c>
      <c r="E57" s="2201"/>
      <c r="F57" s="2201"/>
      <c r="G57" s="2201"/>
      <c r="H57" s="2201"/>
      <c r="I57" s="2201"/>
      <c r="J57" s="2201"/>
      <c r="K57" s="2201"/>
      <c r="L57" s="2201"/>
      <c r="M57" s="2201"/>
      <c r="N57" s="2201"/>
      <c r="O57" s="2201"/>
      <c r="P57" s="2201"/>
    </row>
    <row r="58" spans="1:16" ht="38.25" customHeight="1" x14ac:dyDescent="0.25">
      <c r="A58" s="2629" t="s">
        <v>296</v>
      </c>
      <c r="B58" s="2629"/>
      <c r="C58" s="2629"/>
      <c r="D58" s="1022" t="s">
        <v>790</v>
      </c>
      <c r="E58" s="1022"/>
      <c r="F58" s="1022"/>
      <c r="G58" s="1022"/>
      <c r="H58" s="1022"/>
      <c r="I58" s="1022"/>
      <c r="J58" s="1022"/>
      <c r="K58" s="1022"/>
      <c r="L58" s="1022"/>
      <c r="M58" s="1022"/>
      <c r="N58" s="1022"/>
      <c r="O58" s="1022"/>
      <c r="P58" s="1022"/>
    </row>
    <row r="59" spans="1:16" ht="63" customHeight="1" x14ac:dyDescent="0.25">
      <c r="A59" s="2590" t="s">
        <v>21</v>
      </c>
      <c r="B59" s="2590"/>
      <c r="C59" s="2590"/>
      <c r="D59" s="2201" t="s">
        <v>903</v>
      </c>
      <c r="E59" s="2201"/>
      <c r="F59" s="2201"/>
      <c r="G59" s="2201"/>
      <c r="H59" s="2201"/>
      <c r="I59" s="2201"/>
      <c r="J59" s="2201"/>
      <c r="K59" s="2201"/>
      <c r="L59" s="2201"/>
      <c r="M59" s="2201"/>
      <c r="N59" s="2201"/>
      <c r="O59" s="2201"/>
      <c r="P59" s="2201"/>
    </row>
    <row r="60" spans="1:16" x14ac:dyDescent="0.25">
      <c r="A60" s="2590" t="s">
        <v>19</v>
      </c>
      <c r="B60" s="2590"/>
      <c r="C60" s="2590"/>
      <c r="D60" s="2590"/>
      <c r="E60" s="2590"/>
      <c r="F60" s="2590"/>
      <c r="G60" s="2590"/>
      <c r="H60" s="2590"/>
      <c r="I60" s="2590"/>
      <c r="J60" s="2590"/>
      <c r="K60" s="2590"/>
      <c r="L60" s="2590"/>
      <c r="M60" s="2590"/>
      <c r="N60" s="2590"/>
      <c r="O60" s="2590"/>
      <c r="P60" s="2590"/>
    </row>
    <row r="61" spans="1:16" ht="26.45" customHeight="1" x14ac:dyDescent="0.25">
      <c r="A61" s="2590" t="s">
        <v>22</v>
      </c>
      <c r="B61" s="1859" t="s">
        <v>0</v>
      </c>
      <c r="C61" s="1859" t="s">
        <v>1</v>
      </c>
      <c r="D61" s="1859"/>
      <c r="E61" s="1859"/>
      <c r="F61" s="1859"/>
      <c r="G61" s="1859"/>
      <c r="H61" s="1859"/>
      <c r="I61" s="1859"/>
      <c r="J61" s="2639" t="s">
        <v>26</v>
      </c>
      <c r="K61" s="25">
        <v>2023</v>
      </c>
      <c r="L61" s="25">
        <v>2024</v>
      </c>
      <c r="M61" s="25">
        <v>2025</v>
      </c>
      <c r="N61" s="25">
        <v>2026</v>
      </c>
      <c r="O61" s="25">
        <v>2027</v>
      </c>
      <c r="P61" s="25">
        <v>2028</v>
      </c>
    </row>
    <row r="62" spans="1:16" ht="60.75" customHeight="1" x14ac:dyDescent="0.25">
      <c r="A62" s="2590"/>
      <c r="B62" s="1859"/>
      <c r="C62" s="1859"/>
      <c r="D62" s="1859"/>
      <c r="E62" s="1859"/>
      <c r="F62" s="1859"/>
      <c r="G62" s="1859"/>
      <c r="H62" s="1859"/>
      <c r="I62" s="1859"/>
      <c r="J62" s="2639"/>
      <c r="K62" s="198" t="s">
        <v>11</v>
      </c>
      <c r="L62" s="198" t="s">
        <v>11</v>
      </c>
      <c r="M62" s="198" t="s">
        <v>12</v>
      </c>
      <c r="N62" s="198" t="s">
        <v>13</v>
      </c>
      <c r="O62" s="198" t="s">
        <v>14</v>
      </c>
      <c r="P62" s="198" t="s">
        <v>14</v>
      </c>
    </row>
    <row r="63" spans="1:16" ht="34.15" customHeight="1" x14ac:dyDescent="0.25">
      <c r="A63" s="2638" t="s">
        <v>23</v>
      </c>
      <c r="B63" s="28" t="s">
        <v>102</v>
      </c>
      <c r="C63" s="1636" t="s">
        <v>243</v>
      </c>
      <c r="D63" s="1636"/>
      <c r="E63" s="1636"/>
      <c r="F63" s="1636"/>
      <c r="G63" s="1636"/>
      <c r="H63" s="1636"/>
      <c r="I63" s="1636"/>
      <c r="J63" s="28" t="s">
        <v>79</v>
      </c>
      <c r="K63" s="199">
        <v>113</v>
      </c>
      <c r="L63" s="28">
        <v>5</v>
      </c>
      <c r="M63" s="28">
        <v>25</v>
      </c>
      <c r="N63" s="28">
        <v>40</v>
      </c>
      <c r="O63" s="28">
        <v>10</v>
      </c>
      <c r="P63" s="28">
        <v>40</v>
      </c>
    </row>
    <row r="64" spans="1:16" ht="33" customHeight="1" x14ac:dyDescent="0.25">
      <c r="A64" s="2638"/>
      <c r="B64" s="28" t="s">
        <v>122</v>
      </c>
      <c r="C64" s="1636" t="s">
        <v>244</v>
      </c>
      <c r="D64" s="1636"/>
      <c r="E64" s="1636"/>
      <c r="F64" s="1636"/>
      <c r="G64" s="1636"/>
      <c r="H64" s="1636"/>
      <c r="I64" s="1636"/>
      <c r="J64" s="28" t="s">
        <v>79</v>
      </c>
      <c r="K64" s="143">
        <v>198671</v>
      </c>
      <c r="L64" s="28">
        <v>9781</v>
      </c>
      <c r="M64" s="28">
        <v>90000</v>
      </c>
      <c r="N64" s="28">
        <v>60000</v>
      </c>
      <c r="O64" s="28">
        <v>14000</v>
      </c>
      <c r="P64" s="28">
        <v>90000</v>
      </c>
    </row>
    <row r="65" spans="1:16" ht="33" customHeight="1" x14ac:dyDescent="0.25">
      <c r="A65" s="2638" t="s">
        <v>24</v>
      </c>
      <c r="B65" s="28" t="s">
        <v>123</v>
      </c>
      <c r="C65" s="1022" t="s">
        <v>245</v>
      </c>
      <c r="D65" s="1022"/>
      <c r="E65" s="1022"/>
      <c r="F65" s="1022"/>
      <c r="G65" s="1022"/>
      <c r="H65" s="1022"/>
      <c r="I65" s="1022"/>
      <c r="J65" s="28" t="s">
        <v>137</v>
      </c>
      <c r="K65" s="28">
        <v>572.6</v>
      </c>
      <c r="L65" s="28">
        <v>27.2</v>
      </c>
      <c r="M65" s="158">
        <v>400</v>
      </c>
      <c r="N65" s="28">
        <v>300</v>
      </c>
      <c r="O65" s="28">
        <v>50</v>
      </c>
      <c r="P65" s="28">
        <v>400</v>
      </c>
    </row>
    <row r="66" spans="1:16" ht="27.95" customHeight="1" x14ac:dyDescent="0.25">
      <c r="A66" s="2638"/>
      <c r="B66" s="28" t="s">
        <v>80</v>
      </c>
      <c r="C66" s="1022" t="s">
        <v>246</v>
      </c>
      <c r="D66" s="1022"/>
      <c r="E66" s="1022"/>
      <c r="F66" s="1022"/>
      <c r="G66" s="1022"/>
      <c r="H66" s="1022"/>
      <c r="I66" s="1022"/>
      <c r="J66" s="28" t="s">
        <v>79</v>
      </c>
      <c r="K66" s="143">
        <v>13636</v>
      </c>
      <c r="L66" s="28">
        <v>738</v>
      </c>
      <c r="M66" s="143">
        <v>10000</v>
      </c>
      <c r="N66" s="28">
        <v>9000</v>
      </c>
      <c r="O66" s="28">
        <v>2600</v>
      </c>
      <c r="P66" s="28">
        <v>10000</v>
      </c>
    </row>
    <row r="67" spans="1:16" ht="27.95" customHeight="1" x14ac:dyDescent="0.25">
      <c r="A67" s="2640" t="s">
        <v>25</v>
      </c>
      <c r="B67" s="28" t="s">
        <v>86</v>
      </c>
      <c r="C67" s="2642" t="s">
        <v>382</v>
      </c>
      <c r="D67" s="2642"/>
      <c r="E67" s="2642"/>
      <c r="F67" s="2642"/>
      <c r="G67" s="2642"/>
      <c r="H67" s="2642"/>
      <c r="I67" s="2642"/>
      <c r="J67" s="28" t="s">
        <v>393</v>
      </c>
      <c r="K67" s="707">
        <v>0</v>
      </c>
      <c r="L67" s="707">
        <v>0</v>
      </c>
      <c r="M67" s="707">
        <v>0</v>
      </c>
      <c r="N67" s="158">
        <v>100</v>
      </c>
      <c r="O67" s="158">
        <v>100</v>
      </c>
      <c r="P67" s="158">
        <v>100</v>
      </c>
    </row>
    <row r="68" spans="1:16" ht="51.75" customHeight="1" x14ac:dyDescent="0.25">
      <c r="A68" s="2641"/>
      <c r="B68" s="28" t="s">
        <v>87</v>
      </c>
      <c r="C68" s="2642" t="s">
        <v>394</v>
      </c>
      <c r="D68" s="2642"/>
      <c r="E68" s="2642"/>
      <c r="F68" s="2642"/>
      <c r="G68" s="2642"/>
      <c r="H68" s="2642"/>
      <c r="I68" s="2642"/>
      <c r="J68" s="143" t="s">
        <v>395</v>
      </c>
      <c r="K68" s="707">
        <v>0</v>
      </c>
      <c r="L68" s="707">
        <v>0</v>
      </c>
      <c r="M68" s="707">
        <v>0</v>
      </c>
      <c r="N68" s="158">
        <v>375</v>
      </c>
      <c r="O68" s="158">
        <v>375</v>
      </c>
      <c r="P68" s="158">
        <v>375</v>
      </c>
    </row>
    <row r="69" spans="1:16" x14ac:dyDescent="0.25">
      <c r="A69" s="2595"/>
      <c r="B69" s="2595"/>
      <c r="C69" s="2595"/>
      <c r="D69" s="2595"/>
      <c r="E69" s="2595"/>
      <c r="F69" s="2595"/>
      <c r="G69" s="2595"/>
      <c r="H69" s="2595"/>
      <c r="I69" s="2595"/>
      <c r="J69" s="2595"/>
      <c r="K69" s="2595"/>
      <c r="L69" s="2595"/>
      <c r="M69" s="2595"/>
      <c r="N69" s="2595"/>
      <c r="O69" s="2595"/>
      <c r="P69" s="2595"/>
    </row>
    <row r="70" spans="1:16" x14ac:dyDescent="0.25">
      <c r="A70" s="2590" t="s">
        <v>247</v>
      </c>
      <c r="B70" s="2590"/>
      <c r="C70" s="2590"/>
      <c r="D70" s="2590"/>
      <c r="E70" s="2590"/>
      <c r="F70" s="2590"/>
      <c r="G70" s="2590"/>
      <c r="H70" s="2590"/>
      <c r="I70" s="2590"/>
      <c r="J70" s="2590"/>
      <c r="K70" s="2590"/>
      <c r="L70" s="2590"/>
      <c r="M70" s="2590"/>
      <c r="N70" s="2590"/>
      <c r="O70" s="2590"/>
      <c r="P70" s="2590"/>
    </row>
    <row r="71" spans="1:16" x14ac:dyDescent="0.25">
      <c r="A71" s="2591" t="s">
        <v>1</v>
      </c>
      <c r="B71" s="2591"/>
      <c r="C71" s="2591"/>
      <c r="D71" s="2591"/>
      <c r="E71" s="2591" t="s">
        <v>0</v>
      </c>
      <c r="F71" s="2591"/>
      <c r="G71" s="2591">
        <v>2023</v>
      </c>
      <c r="H71" s="2591"/>
      <c r="I71" s="28">
        <v>2024</v>
      </c>
      <c r="J71" s="28">
        <v>2025</v>
      </c>
      <c r="K71" s="2595">
        <v>2026</v>
      </c>
      <c r="L71" s="2595"/>
      <c r="M71" s="2595">
        <v>2027</v>
      </c>
      <c r="N71" s="2595"/>
      <c r="O71" s="2595">
        <v>2028</v>
      </c>
      <c r="P71" s="2595"/>
    </row>
    <row r="72" spans="1:16" x14ac:dyDescent="0.25">
      <c r="A72" s="2591"/>
      <c r="B72" s="2591"/>
      <c r="C72" s="2591"/>
      <c r="D72" s="2591"/>
      <c r="E72" s="28" t="s">
        <v>36</v>
      </c>
      <c r="F72" s="143" t="s">
        <v>37</v>
      </c>
      <c r="G72" s="2591" t="s">
        <v>11</v>
      </c>
      <c r="H72" s="2591"/>
      <c r="I72" s="28" t="s">
        <v>11</v>
      </c>
      <c r="J72" s="28" t="s">
        <v>12</v>
      </c>
      <c r="K72" s="2591" t="s">
        <v>13</v>
      </c>
      <c r="L72" s="2591"/>
      <c r="M72" s="2591" t="s">
        <v>14</v>
      </c>
      <c r="N72" s="2591"/>
      <c r="O72" s="2591" t="s">
        <v>14</v>
      </c>
      <c r="P72" s="2591"/>
    </row>
    <row r="73" spans="1:16" x14ac:dyDescent="0.25">
      <c r="A73" s="2594" t="s">
        <v>124</v>
      </c>
      <c r="B73" s="2594"/>
      <c r="C73" s="2594"/>
      <c r="D73" s="2594"/>
      <c r="E73" s="73"/>
      <c r="F73" s="76"/>
      <c r="G73" s="1254">
        <f>G74</f>
        <v>50128.1</v>
      </c>
      <c r="H73" s="1254"/>
      <c r="I73" s="62">
        <f t="shared" ref="I73:K74" si="3">I74</f>
        <v>16.2</v>
      </c>
      <c r="J73" s="62">
        <f t="shared" si="3"/>
        <v>0</v>
      </c>
      <c r="K73" s="1254">
        <f t="shared" si="3"/>
        <v>20000</v>
      </c>
      <c r="L73" s="1254"/>
      <c r="M73" s="1254">
        <f>M74</f>
        <v>20000</v>
      </c>
      <c r="N73" s="1254"/>
      <c r="O73" s="1254">
        <f>O74</f>
        <v>20000</v>
      </c>
      <c r="P73" s="1254"/>
    </row>
    <row r="74" spans="1:16" x14ac:dyDescent="0.25">
      <c r="A74" s="2589" t="s">
        <v>161</v>
      </c>
      <c r="B74" s="2589"/>
      <c r="C74" s="2589"/>
      <c r="D74" s="2589"/>
      <c r="E74" s="95" t="s">
        <v>114</v>
      </c>
      <c r="F74" s="73"/>
      <c r="G74" s="1254">
        <f>G75+G76</f>
        <v>50128.1</v>
      </c>
      <c r="H74" s="1254"/>
      <c r="I74" s="62">
        <f>I75+I76</f>
        <v>16.2</v>
      </c>
      <c r="J74" s="62">
        <f>J75+J76</f>
        <v>0</v>
      </c>
      <c r="K74" s="1254">
        <f t="shared" si="3"/>
        <v>20000</v>
      </c>
      <c r="L74" s="1254"/>
      <c r="M74" s="1254">
        <f>M75</f>
        <v>20000</v>
      </c>
      <c r="N74" s="1254"/>
      <c r="O74" s="1254">
        <f>O75</f>
        <v>20000</v>
      </c>
      <c r="P74" s="1254"/>
    </row>
    <row r="75" spans="1:16" ht="33" customHeight="1" x14ac:dyDescent="0.25">
      <c r="A75" s="2592" t="s">
        <v>115</v>
      </c>
      <c r="B75" s="2592"/>
      <c r="C75" s="2592"/>
      <c r="D75" s="2592"/>
      <c r="E75" s="96"/>
      <c r="F75" s="73">
        <v>263210</v>
      </c>
      <c r="G75" s="2593">
        <v>0</v>
      </c>
      <c r="H75" s="2593"/>
      <c r="I75" s="77">
        <v>0</v>
      </c>
      <c r="J75" s="77">
        <v>0</v>
      </c>
      <c r="K75" s="2593">
        <v>20000</v>
      </c>
      <c r="L75" s="2593"/>
      <c r="M75" s="2593">
        <v>20000</v>
      </c>
      <c r="N75" s="2593"/>
      <c r="O75" s="2593">
        <v>20000</v>
      </c>
      <c r="P75" s="2593"/>
    </row>
    <row r="76" spans="1:16" ht="49.5" customHeight="1" x14ac:dyDescent="0.25">
      <c r="A76" s="2667" t="s">
        <v>189</v>
      </c>
      <c r="B76" s="2667"/>
      <c r="C76" s="2667"/>
      <c r="D76" s="2667"/>
      <c r="E76" s="96"/>
      <c r="F76" s="73">
        <v>291420</v>
      </c>
      <c r="G76" s="2593">
        <v>50128.1</v>
      </c>
      <c r="H76" s="2593"/>
      <c r="I76" s="77">
        <v>16.2</v>
      </c>
      <c r="J76" s="77">
        <v>0</v>
      </c>
      <c r="K76" s="2593">
        <v>0</v>
      </c>
      <c r="L76" s="2593"/>
      <c r="M76" s="2593">
        <v>0</v>
      </c>
      <c r="N76" s="2593"/>
      <c r="O76" s="2593">
        <v>0</v>
      </c>
      <c r="P76" s="2593"/>
    </row>
    <row r="77" spans="1:16" s="785" customFormat="1" ht="15" x14ac:dyDescent="0.25">
      <c r="A77" s="2660"/>
      <c r="B77" s="2660"/>
      <c r="C77" s="2660"/>
      <c r="D77" s="2660"/>
      <c r="E77" s="2660"/>
      <c r="F77" s="2660"/>
      <c r="G77" s="2660"/>
      <c r="H77" s="2660"/>
      <c r="I77" s="2660"/>
      <c r="J77" s="2660"/>
      <c r="K77" s="2660"/>
      <c r="L77" s="2660"/>
      <c r="M77" s="2660"/>
      <c r="N77" s="2660"/>
      <c r="O77" s="2660"/>
      <c r="P77" s="2660"/>
    </row>
    <row r="78" spans="1:16" x14ac:dyDescent="0.25">
      <c r="A78" s="2661" t="s">
        <v>248</v>
      </c>
      <c r="B78" s="2661"/>
      <c r="C78" s="2661"/>
      <c r="D78" s="2661"/>
      <c r="E78" s="2661"/>
      <c r="F78" s="2661"/>
      <c r="G78" s="2661"/>
      <c r="H78" s="2661"/>
      <c r="I78" s="2661"/>
      <c r="J78" s="2661"/>
      <c r="K78" s="2661"/>
      <c r="L78" s="2661"/>
      <c r="M78" s="2661"/>
      <c r="N78" s="2661"/>
      <c r="O78" s="2661"/>
      <c r="P78" s="2661"/>
    </row>
    <row r="79" spans="1:16" x14ac:dyDescent="0.25">
      <c r="A79" s="2591" t="s">
        <v>1</v>
      </c>
      <c r="B79" s="2591"/>
      <c r="C79" s="2591"/>
      <c r="D79" s="2591"/>
      <c r="E79" s="2591" t="s">
        <v>0</v>
      </c>
      <c r="F79" s="2591"/>
      <c r="G79" s="2591"/>
      <c r="H79" s="2591"/>
      <c r="I79" s="2662" t="s">
        <v>41</v>
      </c>
      <c r="J79" s="2662" t="s">
        <v>40</v>
      </c>
      <c r="K79" s="2662" t="s">
        <v>358</v>
      </c>
      <c r="L79" s="154">
        <v>2025</v>
      </c>
      <c r="M79" s="2662" t="s">
        <v>359</v>
      </c>
      <c r="N79" s="28">
        <v>2026</v>
      </c>
      <c r="O79" s="28">
        <v>2027</v>
      </c>
      <c r="P79" s="28">
        <v>2028</v>
      </c>
    </row>
    <row r="80" spans="1:16" ht="42.75" x14ac:dyDescent="0.25">
      <c r="A80" s="2591"/>
      <c r="B80" s="2591"/>
      <c r="C80" s="2591"/>
      <c r="D80" s="2591"/>
      <c r="E80" s="28" t="s">
        <v>42</v>
      </c>
      <c r="F80" s="28" t="s">
        <v>36</v>
      </c>
      <c r="G80" s="157" t="s">
        <v>13</v>
      </c>
      <c r="H80" s="143" t="s">
        <v>37</v>
      </c>
      <c r="I80" s="2662"/>
      <c r="J80" s="2662"/>
      <c r="K80" s="2662"/>
      <c r="L80" s="132" t="s">
        <v>39</v>
      </c>
      <c r="M80" s="2662"/>
      <c r="N80" s="157" t="s">
        <v>13</v>
      </c>
      <c r="O80" s="157" t="s">
        <v>14</v>
      </c>
      <c r="P80" s="157" t="s">
        <v>14</v>
      </c>
    </row>
    <row r="81" spans="1:16" x14ac:dyDescent="0.25">
      <c r="A81" s="2602">
        <v>1</v>
      </c>
      <c r="B81" s="2666"/>
      <c r="C81" s="2666"/>
      <c r="D81" s="2603"/>
      <c r="E81" s="28">
        <v>2</v>
      </c>
      <c r="F81" s="28">
        <v>3</v>
      </c>
      <c r="G81" s="28">
        <v>4</v>
      </c>
      <c r="H81" s="28">
        <v>5</v>
      </c>
      <c r="I81" s="28">
        <v>6</v>
      </c>
      <c r="J81" s="28">
        <v>7</v>
      </c>
      <c r="K81" s="28">
        <v>8</v>
      </c>
      <c r="L81" s="28">
        <v>9</v>
      </c>
      <c r="M81" s="28" t="s">
        <v>43</v>
      </c>
      <c r="N81" s="28">
        <v>11</v>
      </c>
      <c r="O81" s="28">
        <v>12</v>
      </c>
      <c r="P81" s="28">
        <v>13</v>
      </c>
    </row>
    <row r="82" spans="1:16" x14ac:dyDescent="0.25">
      <c r="A82" s="1997"/>
      <c r="B82" s="1998"/>
      <c r="C82" s="1998"/>
      <c r="D82" s="1999"/>
      <c r="E82" s="25"/>
      <c r="F82" s="25"/>
      <c r="G82" s="25"/>
      <c r="H82" s="25"/>
      <c r="I82" s="25"/>
      <c r="J82" s="25"/>
      <c r="K82" s="25"/>
      <c r="L82" s="25"/>
      <c r="M82" s="25"/>
      <c r="N82" s="133"/>
      <c r="O82" s="133"/>
      <c r="P82" s="133"/>
    </row>
    <row r="84" spans="1:16" s="156" customFormat="1" x14ac:dyDescent="0.25">
      <c r="A84" s="2663" t="s">
        <v>44</v>
      </c>
      <c r="B84" s="2664"/>
      <c r="C84" s="2664"/>
      <c r="D84" s="2664"/>
      <c r="E84" s="2664"/>
      <c r="F84" s="2664"/>
      <c r="G84" s="2664"/>
      <c r="H84" s="2664"/>
      <c r="I84" s="2664"/>
      <c r="J84" s="2664"/>
      <c r="K84" s="2664"/>
      <c r="L84" s="2664"/>
      <c r="M84" s="2664"/>
      <c r="N84" s="2664"/>
      <c r="O84" s="2664"/>
      <c r="P84" s="2665"/>
    </row>
    <row r="85" spans="1:16" s="156" customFormat="1" x14ac:dyDescent="0.25">
      <c r="A85" s="2653" t="s">
        <v>45</v>
      </c>
      <c r="B85" s="2654"/>
      <c r="C85" s="2654"/>
      <c r="D85" s="2654"/>
      <c r="E85" s="2654"/>
      <c r="F85" s="2654"/>
      <c r="G85" s="2654"/>
      <c r="H85" s="2654"/>
      <c r="I85" s="2654"/>
      <c r="J85" s="2654"/>
      <c r="K85" s="2654"/>
      <c r="L85" s="2654"/>
      <c r="M85" s="2654"/>
      <c r="N85" s="2654"/>
      <c r="O85" s="2654"/>
      <c r="P85" s="2655"/>
    </row>
    <row r="86" spans="1:16" s="156" customFormat="1" x14ac:dyDescent="0.25">
      <c r="A86" s="2653" t="s">
        <v>46</v>
      </c>
      <c r="B86" s="2654"/>
      <c r="C86" s="2654"/>
      <c r="D86" s="2654"/>
      <c r="E86" s="2654"/>
      <c r="F86" s="2654"/>
      <c r="G86" s="2654"/>
      <c r="H86" s="2654"/>
      <c r="I86" s="2654"/>
      <c r="J86" s="2654"/>
      <c r="K86" s="2654"/>
      <c r="L86" s="2654"/>
      <c r="M86" s="2654"/>
      <c r="N86" s="2654"/>
      <c r="O86" s="2654"/>
      <c r="P86" s="2655"/>
    </row>
    <row r="87" spans="1:16" s="156" customFormat="1" x14ac:dyDescent="0.25">
      <c r="A87" s="2656" t="s">
        <v>47</v>
      </c>
      <c r="B87" s="2657"/>
      <c r="C87" s="2657"/>
      <c r="D87" s="2657"/>
      <c r="E87" s="2657"/>
      <c r="F87" s="2657"/>
      <c r="G87" s="2657"/>
      <c r="H87" s="2657"/>
      <c r="I87" s="2657"/>
      <c r="J87" s="2657"/>
      <c r="K87" s="2657"/>
      <c r="L87" s="2657"/>
      <c r="M87" s="2657"/>
      <c r="N87" s="2657"/>
      <c r="O87" s="2657"/>
      <c r="P87" s="2658"/>
    </row>
    <row r="89" spans="1:16" x14ac:dyDescent="0.25">
      <c r="A89" s="2659" t="s">
        <v>317</v>
      </c>
      <c r="B89" s="2659"/>
      <c r="C89" s="2659"/>
      <c r="D89" s="2659"/>
      <c r="E89" s="2659"/>
      <c r="F89" s="2659"/>
      <c r="G89" s="2659"/>
      <c r="H89" s="2659"/>
      <c r="I89" s="2659"/>
      <c r="J89" s="2659"/>
      <c r="K89" s="2659"/>
      <c r="L89" s="2659"/>
      <c r="M89" s="2659"/>
      <c r="N89" s="2659"/>
      <c r="O89" s="2659"/>
      <c r="P89" s="2659"/>
    </row>
    <row r="90" spans="1:16" x14ac:dyDescent="0.25">
      <c r="A90" s="181"/>
      <c r="C90" s="181"/>
      <c r="D90" s="181"/>
      <c r="E90" s="181"/>
      <c r="F90" s="181"/>
      <c r="G90" s="181"/>
      <c r="H90" s="181"/>
      <c r="I90" s="181"/>
      <c r="J90" s="181"/>
      <c r="K90" s="181"/>
      <c r="L90" s="181"/>
      <c r="M90" s="181"/>
      <c r="N90" s="181"/>
      <c r="O90" s="181"/>
      <c r="P90" s="181"/>
    </row>
  </sheetData>
  <mergeCells count="218">
    <mergeCell ref="A86:P86"/>
    <mergeCell ref="A87:P87"/>
    <mergeCell ref="A89:P89"/>
    <mergeCell ref="K76:L76"/>
    <mergeCell ref="M76:N76"/>
    <mergeCell ref="O76:P76"/>
    <mergeCell ref="A77:P77"/>
    <mergeCell ref="A78:P78"/>
    <mergeCell ref="A79:D80"/>
    <mergeCell ref="E79:H79"/>
    <mergeCell ref="I79:I80"/>
    <mergeCell ref="J79:J80"/>
    <mergeCell ref="K79:K80"/>
    <mergeCell ref="M79:M80"/>
    <mergeCell ref="A82:D82"/>
    <mergeCell ref="A84:P84"/>
    <mergeCell ref="A85:P85"/>
    <mergeCell ref="A81:D81"/>
    <mergeCell ref="A76:D76"/>
    <mergeCell ref="G76:H76"/>
    <mergeCell ref="K28:L28"/>
    <mergeCell ref="M28:N28"/>
    <mergeCell ref="O28:P28"/>
    <mergeCell ref="A49:P49"/>
    <mergeCell ref="A50:P50"/>
    <mergeCell ref="A53:B53"/>
    <mergeCell ref="C53:N53"/>
    <mergeCell ref="O53:P53"/>
    <mergeCell ref="A54:B54"/>
    <mergeCell ref="C54:N54"/>
    <mergeCell ref="O54:P54"/>
    <mergeCell ref="A51:B51"/>
    <mergeCell ref="C51:N51"/>
    <mergeCell ref="O51:P51"/>
    <mergeCell ref="A52:B52"/>
    <mergeCell ref="C52:N52"/>
    <mergeCell ref="O52:P52"/>
    <mergeCell ref="A41:C41"/>
    <mergeCell ref="E41:F41"/>
    <mergeCell ref="G41:H41"/>
    <mergeCell ref="A43:P43"/>
    <mergeCell ref="A38:C38"/>
    <mergeCell ref="E38:F38"/>
    <mergeCell ref="G38:H38"/>
    <mergeCell ref="O71:P71"/>
    <mergeCell ref="G72:H72"/>
    <mergeCell ref="A30:P30"/>
    <mergeCell ref="A31:C32"/>
    <mergeCell ref="D31:F31"/>
    <mergeCell ref="G31:J31"/>
    <mergeCell ref="K31:M31"/>
    <mergeCell ref="N31:P31"/>
    <mergeCell ref="A40:C40"/>
    <mergeCell ref="E40:F40"/>
    <mergeCell ref="G40:H40"/>
    <mergeCell ref="A39:C39"/>
    <mergeCell ref="E39:F39"/>
    <mergeCell ref="G39:H39"/>
    <mergeCell ref="A33:C33"/>
    <mergeCell ref="E33:F33"/>
    <mergeCell ref="G33:H33"/>
    <mergeCell ref="A34:C34"/>
    <mergeCell ref="E34:F34"/>
    <mergeCell ref="G34:H34"/>
    <mergeCell ref="A55:P55"/>
    <mergeCell ref="A65:A66"/>
    <mergeCell ref="C66:I66"/>
    <mergeCell ref="C68:I68"/>
    <mergeCell ref="A69:P69"/>
    <mergeCell ref="A63:A64"/>
    <mergeCell ref="C63:I63"/>
    <mergeCell ref="C64:I64"/>
    <mergeCell ref="C65:I65"/>
    <mergeCell ref="A61:A62"/>
    <mergeCell ref="A59:C59"/>
    <mergeCell ref="D59:P59"/>
    <mergeCell ref="A60:P60"/>
    <mergeCell ref="B61:B62"/>
    <mergeCell ref="C61:I62"/>
    <mergeCell ref="J61:J62"/>
    <mergeCell ref="A67:A68"/>
    <mergeCell ref="C67:I67"/>
    <mergeCell ref="A57:C57"/>
    <mergeCell ref="D57:P57"/>
    <mergeCell ref="A56:P56"/>
    <mergeCell ref="A58:C58"/>
    <mergeCell ref="D58:P58"/>
    <mergeCell ref="A46:B46"/>
    <mergeCell ref="I46:J46"/>
    <mergeCell ref="A44:B45"/>
    <mergeCell ref="C44:H44"/>
    <mergeCell ref="I44:J45"/>
    <mergeCell ref="A47:B47"/>
    <mergeCell ref="I47:J47"/>
    <mergeCell ref="A48:B48"/>
    <mergeCell ref="I48:J48"/>
    <mergeCell ref="A35:C35"/>
    <mergeCell ref="E35:F35"/>
    <mergeCell ref="G35:H35"/>
    <mergeCell ref="A36:C36"/>
    <mergeCell ref="E36:F36"/>
    <mergeCell ref="G36:H36"/>
    <mergeCell ref="A37:C37"/>
    <mergeCell ref="E37:F37"/>
    <mergeCell ref="G37:H37"/>
    <mergeCell ref="A26:B26"/>
    <mergeCell ref="G26:H26"/>
    <mergeCell ref="K26:L26"/>
    <mergeCell ref="M26:N26"/>
    <mergeCell ref="O26:P26"/>
    <mergeCell ref="E32:F32"/>
    <mergeCell ref="G32:H32"/>
    <mergeCell ref="A24:B24"/>
    <mergeCell ref="G24:H24"/>
    <mergeCell ref="K24:L24"/>
    <mergeCell ref="M24:N24"/>
    <mergeCell ref="O24:P24"/>
    <mergeCell ref="A25:B25"/>
    <mergeCell ref="G25:H25"/>
    <mergeCell ref="K25:L25"/>
    <mergeCell ref="M25:N25"/>
    <mergeCell ref="O25:P25"/>
    <mergeCell ref="A27:B27"/>
    <mergeCell ref="G27:H27"/>
    <mergeCell ref="K27:L27"/>
    <mergeCell ref="M27:N27"/>
    <mergeCell ref="O27:P27"/>
    <mergeCell ref="A28:B28"/>
    <mergeCell ref="G28:H28"/>
    <mergeCell ref="A22:B22"/>
    <mergeCell ref="G22:H22"/>
    <mergeCell ref="K22:L22"/>
    <mergeCell ref="M22:N22"/>
    <mergeCell ref="O22:P22"/>
    <mergeCell ref="A23:B23"/>
    <mergeCell ref="G23:H23"/>
    <mergeCell ref="K23:L23"/>
    <mergeCell ref="M23:N23"/>
    <mergeCell ref="O23:P23"/>
    <mergeCell ref="A20:B20"/>
    <mergeCell ref="G20:H20"/>
    <mergeCell ref="K20:L20"/>
    <mergeCell ref="M20:N20"/>
    <mergeCell ref="O20:P20"/>
    <mergeCell ref="A21:B21"/>
    <mergeCell ref="G21:H21"/>
    <mergeCell ref="K21:L21"/>
    <mergeCell ref="M21:N21"/>
    <mergeCell ref="O21:P21"/>
    <mergeCell ref="A18:B19"/>
    <mergeCell ref="C18:F18"/>
    <mergeCell ref="G18:H18"/>
    <mergeCell ref="K18:L18"/>
    <mergeCell ref="M18:N18"/>
    <mergeCell ref="O18:P18"/>
    <mergeCell ref="G19:H19"/>
    <mergeCell ref="K19:L19"/>
    <mergeCell ref="M19:N19"/>
    <mergeCell ref="O19:P19"/>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 ref="A74:D74"/>
    <mergeCell ref="G74:H74"/>
    <mergeCell ref="K74:L74"/>
    <mergeCell ref="M74:N74"/>
    <mergeCell ref="O74:P74"/>
    <mergeCell ref="A70:P70"/>
    <mergeCell ref="A71:D72"/>
    <mergeCell ref="E71:F71"/>
    <mergeCell ref="A75:D75"/>
    <mergeCell ref="G75:H75"/>
    <mergeCell ref="K75:L75"/>
    <mergeCell ref="M75:N75"/>
    <mergeCell ref="O75:P75"/>
    <mergeCell ref="K72:L72"/>
    <mergeCell ref="M72:N72"/>
    <mergeCell ref="O72:P72"/>
    <mergeCell ref="A73:D73"/>
    <mergeCell ref="G73:H73"/>
    <mergeCell ref="K73:L73"/>
    <mergeCell ref="M73:N73"/>
    <mergeCell ref="O73:P73"/>
    <mergeCell ref="G71:H71"/>
    <mergeCell ref="K71:L71"/>
    <mergeCell ref="M71:N71"/>
  </mergeCells>
  <phoneticPr fontId="54" type="noConversion"/>
  <pageMargins left="0.7" right="0.7" top="0.75" bottom="0.75" header="0.3" footer="0.3"/>
  <pageSetup paperSize="9" scale="86"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P114"/>
  <sheetViews>
    <sheetView zoomScaleNormal="100" workbookViewId="0">
      <selection activeCell="D73" sqref="D73:P73"/>
    </sheetView>
  </sheetViews>
  <sheetFormatPr defaultColWidth="9.140625" defaultRowHeight="15" x14ac:dyDescent="0.25"/>
  <cols>
    <col min="1" max="10" width="9.140625" style="726"/>
    <col min="11" max="11" width="9.5703125" style="726" customWidth="1"/>
    <col min="12" max="16384" width="9.140625" style="726"/>
  </cols>
  <sheetData>
    <row r="1" spans="1:16" s="497" customFormat="1" ht="15.75" x14ac:dyDescent="0.25">
      <c r="N1" s="2672" t="s">
        <v>66</v>
      </c>
      <c r="O1" s="2672"/>
      <c r="P1" s="2672"/>
    </row>
    <row r="2" spans="1:16" s="497" customFormat="1" ht="18.75" x14ac:dyDescent="0.25">
      <c r="E2" s="1863" t="s">
        <v>28</v>
      </c>
      <c r="F2" s="1863"/>
      <c r="G2" s="1863"/>
      <c r="H2" s="1863"/>
      <c r="I2" s="1863"/>
      <c r="J2" s="1863"/>
    </row>
    <row r="3" spans="1:16" s="497" customFormat="1" ht="18.75" x14ac:dyDescent="0.25">
      <c r="D3" s="1863" t="s">
        <v>355</v>
      </c>
      <c r="E3" s="1863"/>
      <c r="F3" s="1863"/>
      <c r="G3" s="1863"/>
      <c r="H3" s="1863"/>
      <c r="I3" s="1863"/>
      <c r="J3" s="1863"/>
      <c r="K3" s="1863"/>
      <c r="L3" s="1863"/>
    </row>
    <row r="4" spans="1:16" s="497" customFormat="1" ht="18.75" x14ac:dyDescent="0.25">
      <c r="D4" s="500"/>
      <c r="E4" s="500"/>
      <c r="F4" s="500"/>
      <c r="G4" s="500"/>
      <c r="H4" s="500"/>
      <c r="I4" s="500"/>
      <c r="J4" s="500"/>
      <c r="K4" s="500"/>
      <c r="L4" s="500"/>
    </row>
    <row r="5" spans="1:16" s="497" customFormat="1" ht="15.75" x14ac:dyDescent="0.25">
      <c r="P5" s="498" t="s">
        <v>0</v>
      </c>
    </row>
    <row r="6" spans="1:16" s="497" customFormat="1" ht="23.65" customHeight="1" x14ac:dyDescent="0.25">
      <c r="A6" s="1637" t="s">
        <v>29</v>
      </c>
      <c r="B6" s="1637"/>
      <c r="C6" s="1637"/>
      <c r="D6" s="1868" t="s">
        <v>116</v>
      </c>
      <c r="E6" s="1869"/>
      <c r="F6" s="1869"/>
      <c r="G6" s="1869"/>
      <c r="H6" s="1869"/>
      <c r="I6" s="1869"/>
      <c r="J6" s="1869"/>
      <c r="K6" s="1869"/>
      <c r="L6" s="1869"/>
      <c r="M6" s="1869"/>
      <c r="N6" s="1869"/>
      <c r="O6" s="1870"/>
      <c r="P6" s="509">
        <v>1</v>
      </c>
    </row>
    <row r="7" spans="1:16" s="497" customFormat="1" ht="23.65" customHeight="1" x14ac:dyDescent="0.25">
      <c r="A7" s="1637" t="s">
        <v>30</v>
      </c>
      <c r="B7" s="1637"/>
      <c r="C7" s="1637"/>
      <c r="D7" s="2673" t="s">
        <v>117</v>
      </c>
      <c r="E7" s="2673"/>
      <c r="F7" s="2673"/>
      <c r="G7" s="2673"/>
      <c r="H7" s="2673"/>
      <c r="I7" s="2673"/>
      <c r="J7" s="2673"/>
      <c r="K7" s="2673"/>
      <c r="L7" s="2673"/>
      <c r="M7" s="2673"/>
      <c r="N7" s="2673"/>
      <c r="O7" s="2673"/>
      <c r="P7" s="556" t="s">
        <v>70</v>
      </c>
    </row>
    <row r="8" spans="1:16" s="497" customFormat="1" ht="23.65" customHeight="1" x14ac:dyDescent="0.25">
      <c r="A8" s="1637" t="s">
        <v>31</v>
      </c>
      <c r="B8" s="1637"/>
      <c r="C8" s="1637"/>
      <c r="D8" s="1900"/>
      <c r="E8" s="1754"/>
      <c r="F8" s="1754"/>
      <c r="G8" s="1754"/>
      <c r="H8" s="1754"/>
      <c r="I8" s="1754"/>
      <c r="J8" s="1754"/>
      <c r="K8" s="1754"/>
      <c r="L8" s="1754"/>
      <c r="M8" s="1754"/>
      <c r="N8" s="1754"/>
      <c r="O8" s="1755"/>
      <c r="P8" s="556"/>
    </row>
    <row r="9" spans="1:16" s="497" customFormat="1" ht="15.75" x14ac:dyDescent="0.25"/>
    <row r="10" spans="1:16" s="497" customFormat="1" ht="15.75" x14ac:dyDescent="0.25">
      <c r="A10" s="1900" t="s">
        <v>572</v>
      </c>
      <c r="B10" s="1754"/>
      <c r="C10" s="1754"/>
      <c r="D10" s="1754"/>
      <c r="E10" s="1754"/>
      <c r="F10" s="1754"/>
      <c r="G10" s="1754"/>
      <c r="H10" s="1754"/>
      <c r="I10" s="1754"/>
      <c r="J10" s="1754"/>
      <c r="K10" s="1754"/>
      <c r="L10" s="1754"/>
      <c r="M10" s="1754"/>
      <c r="N10" s="1754"/>
      <c r="O10" s="1754"/>
      <c r="P10" s="1755"/>
    </row>
    <row r="11" spans="1:16" s="497" customFormat="1" ht="15.75" x14ac:dyDescent="0.25">
      <c r="A11" s="508"/>
      <c r="B11" s="508"/>
      <c r="C11" s="508"/>
      <c r="D11" s="508"/>
      <c r="E11" s="508"/>
      <c r="F11" s="508"/>
      <c r="G11" s="508"/>
      <c r="H11" s="508"/>
      <c r="I11" s="508"/>
      <c r="J11" s="508"/>
      <c r="K11" s="508"/>
      <c r="L11" s="508"/>
      <c r="M11" s="508"/>
      <c r="N11" s="508"/>
      <c r="O11" s="508"/>
      <c r="P11" s="508"/>
    </row>
    <row r="12" spans="1:16" s="497" customFormat="1" ht="21.6" customHeight="1" x14ac:dyDescent="0.25">
      <c r="A12" s="2674" t="s">
        <v>1</v>
      </c>
      <c r="B12" s="2675"/>
      <c r="C12" s="2675"/>
      <c r="D12" s="2676"/>
      <c r="E12" s="1593" t="s">
        <v>0</v>
      </c>
      <c r="F12" s="1595"/>
      <c r="G12" s="1612">
        <v>2023</v>
      </c>
      <c r="H12" s="1612"/>
      <c r="I12" s="509">
        <v>2024</v>
      </c>
      <c r="J12" s="509">
        <v>2025</v>
      </c>
      <c r="K12" s="1798">
        <v>2026</v>
      </c>
      <c r="L12" s="1798"/>
      <c r="M12" s="1798">
        <v>2027</v>
      </c>
      <c r="N12" s="1798"/>
      <c r="O12" s="1798">
        <v>2028</v>
      </c>
      <c r="P12" s="1798"/>
    </row>
    <row r="13" spans="1:16" s="497" customFormat="1" ht="15.75" x14ac:dyDescent="0.25">
      <c r="A13" s="1814"/>
      <c r="B13" s="1775"/>
      <c r="C13" s="1775"/>
      <c r="D13" s="1776"/>
      <c r="E13" s="509" t="s">
        <v>33</v>
      </c>
      <c r="F13" s="510" t="s">
        <v>34</v>
      </c>
      <c r="G13" s="1593" t="s">
        <v>11</v>
      </c>
      <c r="H13" s="1595"/>
      <c r="I13" s="509" t="s">
        <v>11</v>
      </c>
      <c r="J13" s="509" t="s">
        <v>12</v>
      </c>
      <c r="K13" s="1593" t="s">
        <v>13</v>
      </c>
      <c r="L13" s="1595"/>
      <c r="M13" s="1593" t="s">
        <v>14</v>
      </c>
      <c r="N13" s="1595"/>
      <c r="O13" s="1593" t="s">
        <v>14</v>
      </c>
      <c r="P13" s="1595"/>
    </row>
    <row r="14" spans="1:16" s="497" customFormat="1" ht="23.65" customHeight="1" x14ac:dyDescent="0.25">
      <c r="A14" s="1614" t="s">
        <v>35</v>
      </c>
      <c r="B14" s="1614"/>
      <c r="C14" s="1614"/>
      <c r="D14" s="1614"/>
      <c r="E14" s="509">
        <v>4</v>
      </c>
      <c r="F14" s="509"/>
      <c r="G14" s="1619">
        <f>G15+G16+G17</f>
        <v>7830.1</v>
      </c>
      <c r="H14" s="1620"/>
      <c r="I14" s="511">
        <f>I15+I16+I17</f>
        <v>393.5</v>
      </c>
      <c r="J14" s="511">
        <f>J15+J16+J17</f>
        <v>62848</v>
      </c>
      <c r="K14" s="1619">
        <f>K15+K16+K17</f>
        <v>198638.1</v>
      </c>
      <c r="L14" s="1620"/>
      <c r="M14" s="1619">
        <f>M15+M16+M17</f>
        <v>191637.5</v>
      </c>
      <c r="N14" s="1620"/>
      <c r="O14" s="1619">
        <f>O15+O16+O17</f>
        <v>53154</v>
      </c>
      <c r="P14" s="1620"/>
    </row>
    <row r="15" spans="1:16" s="497" customFormat="1" ht="23.65" customHeight="1" x14ac:dyDescent="0.25">
      <c r="A15" s="1637" t="s">
        <v>101</v>
      </c>
      <c r="B15" s="1637"/>
      <c r="C15" s="1637"/>
      <c r="D15" s="1637"/>
      <c r="E15" s="509"/>
      <c r="F15" s="509">
        <v>26</v>
      </c>
      <c r="G15" s="1854">
        <f>G92+G93</f>
        <v>0</v>
      </c>
      <c r="H15" s="1854"/>
      <c r="I15" s="512">
        <f>I92+I93</f>
        <v>0</v>
      </c>
      <c r="J15" s="512">
        <f>J92+J93</f>
        <v>45000</v>
      </c>
      <c r="K15" s="1854">
        <f>K92+K93</f>
        <v>181400</v>
      </c>
      <c r="L15" s="1854"/>
      <c r="M15" s="1854">
        <f t="shared" ref="M15" si="0">M92+M93</f>
        <v>187600</v>
      </c>
      <c r="N15" s="1854"/>
      <c r="O15" s="1854">
        <f t="shared" ref="O15" si="1">O92+O93</f>
        <v>45000</v>
      </c>
      <c r="P15" s="1854"/>
    </row>
    <row r="16" spans="1:16" s="497" customFormat="1" ht="23.65" customHeight="1" x14ac:dyDescent="0.25">
      <c r="A16" s="1637" t="s">
        <v>287</v>
      </c>
      <c r="B16" s="1637"/>
      <c r="C16" s="1637"/>
      <c r="D16" s="1637"/>
      <c r="E16" s="509"/>
      <c r="F16" s="509">
        <v>29</v>
      </c>
      <c r="G16" s="1854">
        <f>G94</f>
        <v>7221.3</v>
      </c>
      <c r="H16" s="1854"/>
      <c r="I16" s="512">
        <f>I94</f>
        <v>393.5</v>
      </c>
      <c r="J16" s="512">
        <f>J94</f>
        <v>0</v>
      </c>
      <c r="K16" s="1854">
        <f>K94</f>
        <v>0</v>
      </c>
      <c r="L16" s="1854"/>
      <c r="M16" s="1854">
        <f>M94</f>
        <v>0</v>
      </c>
      <c r="N16" s="1854"/>
      <c r="O16" s="1854">
        <f>O94</f>
        <v>0</v>
      </c>
      <c r="P16" s="1854"/>
    </row>
    <row r="17" spans="1:16" s="497" customFormat="1" ht="23.65" customHeight="1" x14ac:dyDescent="0.25">
      <c r="A17" s="1637" t="s">
        <v>72</v>
      </c>
      <c r="B17" s="1637"/>
      <c r="C17" s="1637"/>
      <c r="D17" s="1637"/>
      <c r="E17" s="509"/>
      <c r="F17" s="509">
        <v>31</v>
      </c>
      <c r="G17" s="1854">
        <f>G96+G100</f>
        <v>608.79999999999995</v>
      </c>
      <c r="H17" s="1854"/>
      <c r="I17" s="512">
        <f>I96+I100</f>
        <v>0</v>
      </c>
      <c r="J17" s="512">
        <f>J96+J100</f>
        <v>17848</v>
      </c>
      <c r="K17" s="1854">
        <f>K96+K100</f>
        <v>17238.099999999999</v>
      </c>
      <c r="L17" s="1854"/>
      <c r="M17" s="1854">
        <f>M96+M100</f>
        <v>4037.5</v>
      </c>
      <c r="N17" s="1854"/>
      <c r="O17" s="1854">
        <f>O96+O100</f>
        <v>8154</v>
      </c>
      <c r="P17" s="1854"/>
    </row>
    <row r="18" spans="1:16" s="497" customFormat="1" ht="14.65" customHeight="1" x14ac:dyDescent="0.25"/>
    <row r="19" spans="1:16" s="497" customFormat="1" ht="22.9" customHeight="1" x14ac:dyDescent="0.25">
      <c r="A19" s="2674" t="s">
        <v>1</v>
      </c>
      <c r="B19" s="2676"/>
      <c r="C19" s="1798" t="s">
        <v>0</v>
      </c>
      <c r="D19" s="1798"/>
      <c r="E19" s="1798"/>
      <c r="F19" s="1798"/>
      <c r="G19" s="1612">
        <v>2023</v>
      </c>
      <c r="H19" s="1612"/>
      <c r="I19" s="509">
        <v>2024</v>
      </c>
      <c r="J19" s="509">
        <v>2025</v>
      </c>
      <c r="K19" s="1612">
        <v>2026</v>
      </c>
      <c r="L19" s="1612"/>
      <c r="M19" s="1612">
        <v>2027</v>
      </c>
      <c r="N19" s="1612"/>
      <c r="O19" s="1612">
        <v>2028</v>
      </c>
      <c r="P19" s="1612"/>
    </row>
    <row r="20" spans="1:16" s="497" customFormat="1" ht="35.65" customHeight="1" x14ac:dyDescent="0.25">
      <c r="A20" s="1814"/>
      <c r="B20" s="1776"/>
      <c r="C20" s="509" t="s">
        <v>59</v>
      </c>
      <c r="D20" s="509" t="s">
        <v>60</v>
      </c>
      <c r="E20" s="509" t="s">
        <v>33</v>
      </c>
      <c r="F20" s="510" t="s">
        <v>34</v>
      </c>
      <c r="G20" s="1593" t="s">
        <v>11</v>
      </c>
      <c r="H20" s="1595"/>
      <c r="I20" s="509" t="s">
        <v>11</v>
      </c>
      <c r="J20" s="509" t="s">
        <v>12</v>
      </c>
      <c r="K20" s="1593" t="s">
        <v>13</v>
      </c>
      <c r="L20" s="1595"/>
      <c r="M20" s="1593" t="s">
        <v>14</v>
      </c>
      <c r="N20" s="1595"/>
      <c r="O20" s="1593" t="s">
        <v>14</v>
      </c>
      <c r="P20" s="1595"/>
    </row>
    <row r="21" spans="1:16" s="497" customFormat="1" ht="66.75" customHeight="1" x14ac:dyDescent="0.25">
      <c r="A21" s="1570" t="s">
        <v>61</v>
      </c>
      <c r="B21" s="1572"/>
      <c r="C21" s="517"/>
      <c r="D21" s="517"/>
      <c r="E21" s="517"/>
      <c r="F21" s="517"/>
      <c r="G21" s="2080">
        <f>G25+G28</f>
        <v>7830.1</v>
      </c>
      <c r="H21" s="2080"/>
      <c r="I21" s="518">
        <f>I25+I28</f>
        <v>393.5</v>
      </c>
      <c r="J21" s="518">
        <f>J25+J28</f>
        <v>62848.1</v>
      </c>
      <c r="K21" s="2080">
        <f>K25+K28</f>
        <v>198638.1</v>
      </c>
      <c r="L21" s="2080"/>
      <c r="M21" s="2080">
        <f>M25+M28</f>
        <v>191637.5</v>
      </c>
      <c r="N21" s="2080"/>
      <c r="O21" s="2080">
        <f>O25+O28</f>
        <v>53154</v>
      </c>
      <c r="P21" s="2080"/>
    </row>
    <row r="22" spans="1:16" s="497" customFormat="1" ht="44.65" customHeight="1" x14ac:dyDescent="0.25">
      <c r="A22" s="1566" t="s">
        <v>62</v>
      </c>
      <c r="B22" s="1568"/>
      <c r="C22" s="714">
        <v>2</v>
      </c>
      <c r="D22" s="517"/>
      <c r="E22" s="517"/>
      <c r="F22" s="517"/>
      <c r="G22" s="2078"/>
      <c r="H22" s="2078"/>
      <c r="I22" s="521"/>
      <c r="J22" s="677"/>
      <c r="K22" s="2078"/>
      <c r="L22" s="2078"/>
      <c r="M22" s="2078"/>
      <c r="N22" s="2078"/>
      <c r="O22" s="2078"/>
      <c r="P22" s="2078"/>
    </row>
    <row r="23" spans="1:16" s="497" customFormat="1" ht="18.75" customHeight="1" x14ac:dyDescent="0.25">
      <c r="A23" s="1798"/>
      <c r="B23" s="1798"/>
      <c r="C23" s="517"/>
      <c r="D23" s="517"/>
      <c r="E23" s="517"/>
      <c r="F23" s="517"/>
      <c r="G23" s="2078"/>
      <c r="H23" s="2078"/>
      <c r="I23" s="521"/>
      <c r="J23" s="677"/>
      <c r="K23" s="2078"/>
      <c r="L23" s="2078"/>
      <c r="M23" s="2078"/>
      <c r="N23" s="2078"/>
      <c r="O23" s="2078"/>
      <c r="P23" s="2078"/>
    </row>
    <row r="24" spans="1:16" s="497" customFormat="1" ht="18.75" customHeight="1" x14ac:dyDescent="0.25">
      <c r="A24" s="1798"/>
      <c r="B24" s="1798"/>
      <c r="C24" s="517"/>
      <c r="D24" s="517"/>
      <c r="E24" s="517"/>
      <c r="F24" s="517"/>
      <c r="G24" s="2078"/>
      <c r="H24" s="2078"/>
      <c r="I24" s="521"/>
      <c r="J24" s="677"/>
      <c r="K24" s="2078"/>
      <c r="L24" s="2078"/>
      <c r="M24" s="2078"/>
      <c r="N24" s="2078"/>
      <c r="O24" s="2078"/>
      <c r="P24" s="2078"/>
    </row>
    <row r="25" spans="1:16" s="497" customFormat="1" ht="42.6" customHeight="1" x14ac:dyDescent="0.25">
      <c r="A25" s="1566" t="s">
        <v>63</v>
      </c>
      <c r="B25" s="1568"/>
      <c r="C25" s="714">
        <v>2</v>
      </c>
      <c r="D25" s="517"/>
      <c r="E25" s="517"/>
      <c r="F25" s="517"/>
      <c r="G25" s="2078">
        <f>K48</f>
        <v>608.80000000000018</v>
      </c>
      <c r="H25" s="2078"/>
      <c r="I25" s="522">
        <f>L48</f>
        <v>0</v>
      </c>
      <c r="J25" s="677">
        <f>M48</f>
        <v>17848.099999999999</v>
      </c>
      <c r="K25" s="2078">
        <f>N48</f>
        <v>17238.099999999999</v>
      </c>
      <c r="L25" s="2078"/>
      <c r="M25" s="2078">
        <f>O48</f>
        <v>4037.5</v>
      </c>
      <c r="N25" s="2078"/>
      <c r="O25" s="2078">
        <f>P48</f>
        <v>8154</v>
      </c>
      <c r="P25" s="2078"/>
    </row>
    <row r="26" spans="1:16" s="497" customFormat="1" ht="19.149999999999999" customHeight="1" x14ac:dyDescent="0.25">
      <c r="A26" s="1798"/>
      <c r="B26" s="1798"/>
      <c r="C26" s="517"/>
      <c r="D26" s="517"/>
      <c r="E26" s="517"/>
      <c r="F26" s="517"/>
      <c r="G26" s="2078"/>
      <c r="H26" s="2078"/>
      <c r="I26" s="521"/>
      <c r="J26" s="677"/>
      <c r="K26" s="2078"/>
      <c r="L26" s="2078"/>
      <c r="M26" s="2078"/>
      <c r="N26" s="2078"/>
      <c r="O26" s="2078"/>
      <c r="P26" s="2078"/>
    </row>
    <row r="27" spans="1:16" s="497" customFormat="1" ht="19.149999999999999" customHeight="1" x14ac:dyDescent="0.25">
      <c r="A27" s="1742"/>
      <c r="B27" s="1744"/>
      <c r="C27" s="517"/>
      <c r="D27" s="517"/>
      <c r="E27" s="517"/>
      <c r="F27" s="517"/>
      <c r="G27" s="1564"/>
      <c r="H27" s="1565"/>
      <c r="I27" s="521"/>
      <c r="J27" s="677"/>
      <c r="K27" s="1564"/>
      <c r="L27" s="1565"/>
      <c r="M27" s="1564"/>
      <c r="N27" s="1565"/>
      <c r="O27" s="1564"/>
      <c r="P27" s="1565"/>
    </row>
    <row r="28" spans="1:16" s="497" customFormat="1" ht="69" customHeight="1" x14ac:dyDescent="0.25">
      <c r="A28" s="1566" t="s">
        <v>64</v>
      </c>
      <c r="B28" s="1568"/>
      <c r="C28" s="662">
        <v>1</v>
      </c>
      <c r="D28" s="517"/>
      <c r="E28" s="662" t="s">
        <v>119</v>
      </c>
      <c r="F28" s="517">
        <v>10</v>
      </c>
      <c r="G28" s="1564">
        <f>G91</f>
        <v>7221.3</v>
      </c>
      <c r="H28" s="1565"/>
      <c r="I28" s="522">
        <f>I91</f>
        <v>393.5</v>
      </c>
      <c r="J28" s="522">
        <f>J91</f>
        <v>45000</v>
      </c>
      <c r="K28" s="1564">
        <f>K91</f>
        <v>181400</v>
      </c>
      <c r="L28" s="1565"/>
      <c r="M28" s="1564">
        <f>M91</f>
        <v>187600</v>
      </c>
      <c r="N28" s="1565"/>
      <c r="O28" s="1564">
        <f>O91</f>
        <v>45000</v>
      </c>
      <c r="P28" s="1565"/>
    </row>
    <row r="29" spans="1:16" s="497" customFormat="1" ht="20.65" customHeight="1" x14ac:dyDescent="0.25">
      <c r="A29" s="1742"/>
      <c r="B29" s="1744"/>
      <c r="C29" s="517"/>
      <c r="D29" s="517"/>
      <c r="E29" s="517"/>
      <c r="F29" s="517"/>
      <c r="G29" s="1593"/>
      <c r="H29" s="1595"/>
      <c r="I29" s="509"/>
      <c r="J29" s="517"/>
      <c r="K29" s="1742"/>
      <c r="L29" s="1744"/>
      <c r="M29" s="1742"/>
      <c r="N29" s="1744"/>
      <c r="O29" s="1742"/>
      <c r="P29" s="1744"/>
    </row>
    <row r="30" spans="1:16" s="497" customFormat="1" ht="14.65" customHeight="1" x14ac:dyDescent="0.25"/>
    <row r="31" spans="1:16" s="497" customFormat="1" ht="21.4" customHeight="1" x14ac:dyDescent="0.25">
      <c r="A31" s="2682" t="s">
        <v>575</v>
      </c>
      <c r="B31" s="2683"/>
      <c r="C31" s="2683"/>
      <c r="D31" s="2683"/>
      <c r="E31" s="2683"/>
      <c r="F31" s="2683"/>
      <c r="G31" s="2683"/>
      <c r="H31" s="2683"/>
      <c r="I31" s="2683"/>
      <c r="J31" s="2683"/>
      <c r="K31" s="2683"/>
      <c r="L31" s="2683"/>
      <c r="M31" s="2683"/>
      <c r="N31" s="2683"/>
      <c r="O31" s="2683"/>
      <c r="P31" s="2684"/>
    </row>
    <row r="32" spans="1:16" s="497" customFormat="1" ht="25.15" customHeight="1" x14ac:dyDescent="0.25">
      <c r="A32" s="1612" t="s">
        <v>1</v>
      </c>
      <c r="B32" s="1612"/>
      <c r="C32" s="1612"/>
      <c r="D32" s="1612" t="s">
        <v>0</v>
      </c>
      <c r="E32" s="1612"/>
      <c r="F32" s="1612"/>
      <c r="G32" s="1612" t="s">
        <v>356</v>
      </c>
      <c r="H32" s="1612"/>
      <c r="I32" s="1612"/>
      <c r="J32" s="1612"/>
      <c r="K32" s="1612" t="s">
        <v>67</v>
      </c>
      <c r="L32" s="1612"/>
      <c r="M32" s="1612"/>
      <c r="N32" s="1612" t="s">
        <v>357</v>
      </c>
      <c r="O32" s="1612"/>
      <c r="P32" s="1612"/>
    </row>
    <row r="33" spans="1:16" s="497" customFormat="1" ht="64.150000000000006" customHeight="1" x14ac:dyDescent="0.25">
      <c r="A33" s="1612"/>
      <c r="B33" s="1612"/>
      <c r="C33" s="1612"/>
      <c r="D33" s="509" t="s">
        <v>33</v>
      </c>
      <c r="E33" s="1642" t="s">
        <v>51</v>
      </c>
      <c r="F33" s="1642"/>
      <c r="G33" s="2685" t="s">
        <v>48</v>
      </c>
      <c r="H33" s="2685"/>
      <c r="I33" s="529" t="s">
        <v>49</v>
      </c>
      <c r="J33" s="529" t="s">
        <v>50</v>
      </c>
      <c r="K33" s="529" t="s">
        <v>48</v>
      </c>
      <c r="L33" s="529" t="s">
        <v>49</v>
      </c>
      <c r="M33" s="529" t="s">
        <v>50</v>
      </c>
      <c r="N33" s="529" t="s">
        <v>48</v>
      </c>
      <c r="O33" s="529" t="s">
        <v>49</v>
      </c>
      <c r="P33" s="529" t="s">
        <v>50</v>
      </c>
    </row>
    <row r="34" spans="1:16" s="497" customFormat="1" ht="20.65" customHeight="1" x14ac:dyDescent="0.25">
      <c r="A34" s="1637" t="s">
        <v>9</v>
      </c>
      <c r="B34" s="1637"/>
      <c r="C34" s="1637"/>
      <c r="D34" s="517"/>
      <c r="E34" s="1612"/>
      <c r="F34" s="1612"/>
      <c r="G34" s="2677">
        <f>G35</f>
        <v>198638.1</v>
      </c>
      <c r="H34" s="2678"/>
      <c r="I34" s="715"/>
      <c r="J34" s="715"/>
      <c r="K34" s="716">
        <f>K35</f>
        <v>191637.5</v>
      </c>
      <c r="L34" s="715"/>
      <c r="M34" s="715"/>
      <c r="N34" s="716">
        <f>N35</f>
        <v>53154</v>
      </c>
      <c r="O34" s="715"/>
      <c r="P34" s="715"/>
    </row>
    <row r="35" spans="1:16" s="535" customFormat="1" ht="20.65" customHeight="1" x14ac:dyDescent="0.25">
      <c r="A35" s="2679" t="s">
        <v>120</v>
      </c>
      <c r="B35" s="2679"/>
      <c r="C35" s="2679"/>
      <c r="D35" s="532" t="s">
        <v>56</v>
      </c>
      <c r="E35" s="2680"/>
      <c r="F35" s="2680"/>
      <c r="G35" s="2681">
        <f>G40</f>
        <v>198638.1</v>
      </c>
      <c r="H35" s="2680"/>
      <c r="I35" s="532"/>
      <c r="J35" s="532"/>
      <c r="K35" s="533">
        <f>K40</f>
        <v>191637.5</v>
      </c>
      <c r="L35" s="532"/>
      <c r="M35" s="532"/>
      <c r="N35" s="533">
        <f>N40</f>
        <v>53154</v>
      </c>
      <c r="O35" s="532"/>
      <c r="P35" s="532"/>
    </row>
    <row r="36" spans="1:16" s="535" customFormat="1" ht="20.65" customHeight="1" x14ac:dyDescent="0.25">
      <c r="A36" s="2686" t="s">
        <v>53</v>
      </c>
      <c r="B36" s="1818"/>
      <c r="C36" s="1819"/>
      <c r="D36" s="532" t="s">
        <v>57</v>
      </c>
      <c r="E36" s="1820"/>
      <c r="F36" s="1821"/>
      <c r="G36" s="1820"/>
      <c r="H36" s="1821"/>
      <c r="I36" s="532"/>
      <c r="J36" s="532"/>
      <c r="K36" s="532"/>
      <c r="L36" s="532"/>
      <c r="M36" s="532"/>
      <c r="N36" s="532"/>
      <c r="O36" s="532"/>
      <c r="P36" s="532"/>
    </row>
    <row r="37" spans="1:16" s="535" customFormat="1" ht="20.65" customHeight="1" x14ac:dyDescent="0.25">
      <c r="A37" s="1820"/>
      <c r="B37" s="2687"/>
      <c r="C37" s="1821"/>
      <c r="D37" s="532"/>
      <c r="E37" s="1820"/>
      <c r="F37" s="1821"/>
      <c r="G37" s="1820"/>
      <c r="H37" s="1821"/>
      <c r="I37" s="532"/>
      <c r="J37" s="532"/>
      <c r="K37" s="532"/>
      <c r="L37" s="532"/>
      <c r="M37" s="532"/>
      <c r="N37" s="532"/>
      <c r="O37" s="532"/>
      <c r="P37" s="532"/>
    </row>
    <row r="38" spans="1:16" s="535" customFormat="1" ht="20.65" customHeight="1" x14ac:dyDescent="0.25">
      <c r="A38" s="2686"/>
      <c r="B38" s="1818"/>
      <c r="C38" s="1819"/>
      <c r="D38" s="532"/>
      <c r="E38" s="1820"/>
      <c r="F38" s="1821"/>
      <c r="G38" s="1820"/>
      <c r="H38" s="1821"/>
      <c r="I38" s="532"/>
      <c r="J38" s="532"/>
      <c r="K38" s="532"/>
      <c r="L38" s="532"/>
      <c r="M38" s="532"/>
      <c r="N38" s="532"/>
      <c r="O38" s="532"/>
      <c r="P38" s="532"/>
    </row>
    <row r="39" spans="1:16" s="497" customFormat="1" ht="20.65" customHeight="1" x14ac:dyDescent="0.25">
      <c r="A39" s="1637"/>
      <c r="B39" s="1637"/>
      <c r="C39" s="1637"/>
      <c r="D39" s="517"/>
      <c r="E39" s="1612"/>
      <c r="F39" s="1612"/>
      <c r="G39" s="1612"/>
      <c r="H39" s="1612"/>
      <c r="I39" s="509"/>
      <c r="J39" s="509"/>
      <c r="K39" s="509"/>
      <c r="L39" s="509"/>
      <c r="M39" s="509"/>
      <c r="N39" s="509"/>
      <c r="O39" s="509"/>
      <c r="P39" s="509"/>
    </row>
    <row r="40" spans="1:16" s="497" customFormat="1" ht="20.65" customHeight="1" x14ac:dyDescent="0.25">
      <c r="A40" s="1637" t="s">
        <v>9</v>
      </c>
      <c r="B40" s="1637"/>
      <c r="C40" s="1637"/>
      <c r="D40" s="517"/>
      <c r="E40" s="1612"/>
      <c r="F40" s="1612"/>
      <c r="G40" s="2677">
        <f>G42+G41</f>
        <v>198638.1</v>
      </c>
      <c r="H40" s="2678"/>
      <c r="I40" s="715"/>
      <c r="J40" s="715"/>
      <c r="K40" s="716">
        <f>K42+K41</f>
        <v>191637.5</v>
      </c>
      <c r="L40" s="715"/>
      <c r="M40" s="715"/>
      <c r="N40" s="716">
        <f>N42+N41</f>
        <v>53154</v>
      </c>
      <c r="O40" s="715"/>
      <c r="P40" s="715"/>
    </row>
    <row r="41" spans="1:16" s="535" customFormat="1" ht="20.65" customHeight="1" x14ac:dyDescent="0.25">
      <c r="A41" s="2679" t="s">
        <v>54</v>
      </c>
      <c r="B41" s="2679"/>
      <c r="C41" s="2679"/>
      <c r="D41" s="532"/>
      <c r="E41" s="2680"/>
      <c r="F41" s="2680"/>
      <c r="G41" s="2681">
        <f>N48</f>
        <v>17238.099999999999</v>
      </c>
      <c r="H41" s="2680"/>
      <c r="I41" s="532"/>
      <c r="J41" s="532"/>
      <c r="K41" s="533">
        <f>O48</f>
        <v>4037.5</v>
      </c>
      <c r="L41" s="532"/>
      <c r="M41" s="532"/>
      <c r="N41" s="533">
        <f>P48</f>
        <v>8154</v>
      </c>
      <c r="O41" s="532"/>
      <c r="P41" s="532"/>
    </row>
    <row r="42" spans="1:16" s="535" customFormat="1" ht="20.65" customHeight="1" x14ac:dyDescent="0.25">
      <c r="A42" s="2679" t="s">
        <v>55</v>
      </c>
      <c r="B42" s="2679"/>
      <c r="C42" s="2679"/>
      <c r="D42" s="532">
        <v>4</v>
      </c>
      <c r="E42" s="2680">
        <v>1</v>
      </c>
      <c r="F42" s="2680"/>
      <c r="G42" s="2681">
        <f>K28</f>
        <v>181400</v>
      </c>
      <c r="H42" s="2680"/>
      <c r="I42" s="532"/>
      <c r="J42" s="532"/>
      <c r="K42" s="533">
        <f>M28</f>
        <v>187600</v>
      </c>
      <c r="L42" s="532"/>
      <c r="M42" s="532"/>
      <c r="N42" s="533">
        <f>O28</f>
        <v>45000</v>
      </c>
      <c r="O42" s="532"/>
      <c r="P42" s="532"/>
    </row>
    <row r="43" spans="1:16" s="497" customFormat="1" ht="20.65" customHeight="1" x14ac:dyDescent="0.25">
      <c r="A43" s="1637"/>
      <c r="B43" s="1637"/>
      <c r="C43" s="1637"/>
      <c r="D43" s="517"/>
      <c r="E43" s="1612"/>
      <c r="F43" s="1612"/>
      <c r="G43" s="1612"/>
      <c r="H43" s="1612"/>
      <c r="I43" s="509"/>
      <c r="J43" s="509"/>
      <c r="K43" s="509"/>
      <c r="L43" s="509"/>
      <c r="M43" s="509"/>
      <c r="N43" s="509"/>
      <c r="O43" s="509"/>
      <c r="P43" s="509"/>
    </row>
    <row r="44" spans="1:16" s="497" customFormat="1" ht="19.149999999999999" customHeight="1" x14ac:dyDescent="0.25"/>
    <row r="45" spans="1:16" s="497" customFormat="1" ht="15.75" x14ac:dyDescent="0.25">
      <c r="A45" s="1614" t="s">
        <v>577</v>
      </c>
      <c r="B45" s="1614"/>
      <c r="C45" s="1614"/>
      <c r="D45" s="1614"/>
      <c r="E45" s="1614"/>
      <c r="F45" s="1614"/>
      <c r="G45" s="1614"/>
      <c r="H45" s="1614"/>
      <c r="I45" s="1614"/>
      <c r="J45" s="1614"/>
      <c r="K45" s="1614"/>
      <c r="L45" s="1614"/>
      <c r="M45" s="1614"/>
      <c r="N45" s="1614"/>
      <c r="O45" s="1614"/>
      <c r="P45" s="1614"/>
    </row>
    <row r="46" spans="1:16" s="497" customFormat="1" ht="15.75" x14ac:dyDescent="0.25">
      <c r="A46" s="1612" t="s">
        <v>1</v>
      </c>
      <c r="B46" s="1612"/>
      <c r="C46" s="1612" t="s">
        <v>0</v>
      </c>
      <c r="D46" s="1612"/>
      <c r="E46" s="1612"/>
      <c r="F46" s="1612"/>
      <c r="G46" s="1612"/>
      <c r="H46" s="1612"/>
      <c r="I46" s="2674" t="s">
        <v>10</v>
      </c>
      <c r="J46" s="2676"/>
      <c r="K46" s="509">
        <v>2023</v>
      </c>
      <c r="L46" s="509">
        <v>2024</v>
      </c>
      <c r="M46" s="509">
        <v>2025</v>
      </c>
      <c r="N46" s="509">
        <v>2026</v>
      </c>
      <c r="O46" s="509">
        <v>2027</v>
      </c>
      <c r="P46" s="509">
        <v>2028</v>
      </c>
    </row>
    <row r="47" spans="1:16" s="497" customFormat="1" ht="51.6" customHeight="1" x14ac:dyDescent="0.25">
      <c r="A47" s="1612"/>
      <c r="B47" s="1612"/>
      <c r="C47" s="510" t="s">
        <v>3</v>
      </c>
      <c r="D47" s="510" t="s">
        <v>4</v>
      </c>
      <c r="E47" s="510" t="s">
        <v>5</v>
      </c>
      <c r="F47" s="510" t="s">
        <v>6</v>
      </c>
      <c r="G47" s="510" t="s">
        <v>7</v>
      </c>
      <c r="H47" s="510" t="s">
        <v>8</v>
      </c>
      <c r="I47" s="1814"/>
      <c r="J47" s="1776"/>
      <c r="K47" s="529" t="s">
        <v>11</v>
      </c>
      <c r="L47" s="529" t="s">
        <v>11</v>
      </c>
      <c r="M47" s="529" t="s">
        <v>12</v>
      </c>
      <c r="N47" s="529" t="s">
        <v>13</v>
      </c>
      <c r="O47" s="529" t="s">
        <v>14</v>
      </c>
      <c r="P47" s="529" t="s">
        <v>14</v>
      </c>
    </row>
    <row r="48" spans="1:16" s="497" customFormat="1" ht="15.75" x14ac:dyDescent="0.25">
      <c r="A48" s="1615" t="s">
        <v>9</v>
      </c>
      <c r="B48" s="1634"/>
      <c r="C48" s="539"/>
      <c r="D48" s="539"/>
      <c r="E48" s="539"/>
      <c r="F48" s="539"/>
      <c r="G48" s="539"/>
      <c r="H48" s="539"/>
      <c r="I48" s="1815"/>
      <c r="J48" s="1816"/>
      <c r="K48" s="511">
        <f t="shared" ref="K48:P48" si="2">K49+K50+K51+K52+K53+K54</f>
        <v>608.80000000000018</v>
      </c>
      <c r="L48" s="511">
        <f t="shared" si="2"/>
        <v>0</v>
      </c>
      <c r="M48" s="511">
        <f t="shared" si="2"/>
        <v>17848.099999999999</v>
      </c>
      <c r="N48" s="511">
        <f t="shared" si="2"/>
        <v>17238.099999999999</v>
      </c>
      <c r="O48" s="511">
        <f t="shared" si="2"/>
        <v>4037.5</v>
      </c>
      <c r="P48" s="511">
        <f t="shared" si="2"/>
        <v>8154</v>
      </c>
    </row>
    <row r="49" spans="1:16" s="497" customFormat="1" ht="20.25" customHeight="1" x14ac:dyDescent="0.25">
      <c r="A49" s="2688" t="s">
        <v>288</v>
      </c>
      <c r="B49" s="2689"/>
      <c r="C49" s="166"/>
      <c r="D49" s="166"/>
      <c r="E49" s="166"/>
      <c r="F49" s="166"/>
      <c r="G49" s="166"/>
      <c r="H49" s="166">
        <v>13</v>
      </c>
      <c r="I49" s="2226"/>
      <c r="J49" s="1222"/>
      <c r="K49" s="51">
        <f t="shared" ref="K49:P49" si="3">K62</f>
        <v>0</v>
      </c>
      <c r="L49" s="51">
        <f t="shared" si="3"/>
        <v>0</v>
      </c>
      <c r="M49" s="51">
        <f t="shared" si="3"/>
        <v>17848.099999999999</v>
      </c>
      <c r="N49" s="51">
        <f t="shared" si="3"/>
        <v>17238.099999999999</v>
      </c>
      <c r="O49" s="51">
        <f t="shared" si="3"/>
        <v>4037.5</v>
      </c>
      <c r="P49" s="51">
        <f t="shared" si="3"/>
        <v>8154</v>
      </c>
    </row>
    <row r="50" spans="1:16" s="497" customFormat="1" ht="20.25" customHeight="1" x14ac:dyDescent="0.25">
      <c r="A50" s="2690" t="s">
        <v>289</v>
      </c>
      <c r="B50" s="2691"/>
      <c r="C50" s="166"/>
      <c r="D50" s="166"/>
      <c r="E50" s="166"/>
      <c r="F50" s="166"/>
      <c r="G50" s="166"/>
      <c r="H50" s="166">
        <v>14</v>
      </c>
      <c r="I50" s="2226"/>
      <c r="J50" s="1222"/>
      <c r="K50" s="51">
        <f t="shared" ref="K50:P50" si="4">K56</f>
        <v>1</v>
      </c>
      <c r="L50" s="51">
        <f t="shared" si="4"/>
        <v>0</v>
      </c>
      <c r="M50" s="51">
        <f t="shared" si="4"/>
        <v>0</v>
      </c>
      <c r="N50" s="51">
        <f t="shared" si="4"/>
        <v>0</v>
      </c>
      <c r="O50" s="51">
        <f t="shared" si="4"/>
        <v>0</v>
      </c>
      <c r="P50" s="51">
        <f t="shared" si="4"/>
        <v>0</v>
      </c>
    </row>
    <row r="51" spans="1:16" s="497" customFormat="1" ht="20.25" customHeight="1" x14ac:dyDescent="0.25">
      <c r="A51" s="2692" t="s">
        <v>290</v>
      </c>
      <c r="B51" s="2693"/>
      <c r="C51" s="166"/>
      <c r="D51" s="166"/>
      <c r="E51" s="166"/>
      <c r="F51" s="166"/>
      <c r="G51" s="166"/>
      <c r="H51" s="166">
        <v>42</v>
      </c>
      <c r="I51" s="666"/>
      <c r="J51" s="667"/>
      <c r="K51" s="51">
        <f t="shared" ref="K51:P51" si="5">K57</f>
        <v>-129.6</v>
      </c>
      <c r="L51" s="51">
        <f t="shared" si="5"/>
        <v>-5.9</v>
      </c>
      <c r="M51" s="51">
        <f t="shared" si="5"/>
        <v>0</v>
      </c>
      <c r="N51" s="51">
        <f t="shared" si="5"/>
        <v>0</v>
      </c>
      <c r="O51" s="51">
        <f t="shared" si="5"/>
        <v>0</v>
      </c>
      <c r="P51" s="51">
        <f t="shared" si="5"/>
        <v>0</v>
      </c>
    </row>
    <row r="52" spans="1:16" s="497" customFormat="1" ht="33.6" customHeight="1" x14ac:dyDescent="0.25">
      <c r="A52" s="2692" t="s">
        <v>266</v>
      </c>
      <c r="B52" s="2693"/>
      <c r="C52" s="166"/>
      <c r="D52" s="166"/>
      <c r="E52" s="166"/>
      <c r="F52" s="166"/>
      <c r="G52" s="166"/>
      <c r="H52" s="166">
        <v>91</v>
      </c>
      <c r="I52" s="2226"/>
      <c r="J52" s="1222"/>
      <c r="K52" s="51">
        <f>K58</f>
        <v>5259.1</v>
      </c>
      <c r="L52" s="51">
        <f t="shared" ref="L52:P54" si="6">L58</f>
        <v>4492.3999999999996</v>
      </c>
      <c r="M52" s="51">
        <f t="shared" si="6"/>
        <v>5003</v>
      </c>
      <c r="N52" s="51">
        <f t="shared" si="6"/>
        <v>5410.1</v>
      </c>
      <c r="O52" s="51">
        <f t="shared" si="6"/>
        <v>5410.1</v>
      </c>
      <c r="P52" s="51">
        <f t="shared" si="6"/>
        <v>5410.1</v>
      </c>
    </row>
    <row r="53" spans="1:16" s="497" customFormat="1" ht="31.5" customHeight="1" x14ac:dyDescent="0.25">
      <c r="A53" s="2692" t="s">
        <v>347</v>
      </c>
      <c r="B53" s="2693"/>
      <c r="C53" s="166"/>
      <c r="D53" s="166"/>
      <c r="E53" s="166"/>
      <c r="F53" s="166"/>
      <c r="G53" s="166"/>
      <c r="H53" s="166">
        <v>92</v>
      </c>
      <c r="I53" s="666"/>
      <c r="J53" s="667"/>
      <c r="K53" s="51">
        <f>K59</f>
        <v>-29.3</v>
      </c>
      <c r="L53" s="51">
        <f t="shared" si="6"/>
        <v>1.1000000000000001</v>
      </c>
      <c r="M53" s="51">
        <f t="shared" si="6"/>
        <v>0</v>
      </c>
      <c r="N53" s="51">
        <f t="shared" si="6"/>
        <v>0</v>
      </c>
      <c r="O53" s="51">
        <f t="shared" si="6"/>
        <v>0</v>
      </c>
      <c r="P53" s="51">
        <f t="shared" si="6"/>
        <v>0</v>
      </c>
    </row>
    <row r="54" spans="1:16" s="497" customFormat="1" ht="28.15" customHeight="1" x14ac:dyDescent="0.25">
      <c r="A54" s="2692" t="s">
        <v>268</v>
      </c>
      <c r="B54" s="2693"/>
      <c r="C54" s="166"/>
      <c r="D54" s="166"/>
      <c r="E54" s="166"/>
      <c r="F54" s="166"/>
      <c r="G54" s="166"/>
      <c r="H54" s="166">
        <v>93</v>
      </c>
      <c r="I54" s="2226"/>
      <c r="J54" s="1222"/>
      <c r="K54" s="51">
        <f>K60</f>
        <v>-4492.3999999999996</v>
      </c>
      <c r="L54" s="51">
        <f t="shared" si="6"/>
        <v>-4487.6000000000004</v>
      </c>
      <c r="M54" s="51">
        <f t="shared" si="6"/>
        <v>-5003</v>
      </c>
      <c r="N54" s="51">
        <f t="shared" si="6"/>
        <v>-5410.1</v>
      </c>
      <c r="O54" s="51">
        <f t="shared" si="6"/>
        <v>-5410.1</v>
      </c>
      <c r="P54" s="51">
        <f t="shared" si="6"/>
        <v>-5410.1</v>
      </c>
    </row>
    <row r="55" spans="1:16" s="497" customFormat="1" ht="94.5" customHeight="1" x14ac:dyDescent="0.25">
      <c r="A55" s="2694" t="s">
        <v>291</v>
      </c>
      <c r="B55" s="2695"/>
      <c r="C55" s="717">
        <v>298</v>
      </c>
      <c r="D55" s="717"/>
      <c r="E55" s="718">
        <v>2085</v>
      </c>
      <c r="F55" s="718">
        <v>911</v>
      </c>
      <c r="G55" s="718">
        <v>70073</v>
      </c>
      <c r="H55" s="718"/>
      <c r="I55" s="1238"/>
      <c r="J55" s="1239"/>
      <c r="K55" s="174">
        <f t="shared" ref="K55:P55" si="7">K56+K57+K58+K59+K60</f>
        <v>608.80000000000018</v>
      </c>
      <c r="L55" s="174">
        <f t="shared" si="7"/>
        <v>0</v>
      </c>
      <c r="M55" s="174">
        <f t="shared" si="7"/>
        <v>0</v>
      </c>
      <c r="N55" s="174">
        <f t="shared" si="7"/>
        <v>0</v>
      </c>
      <c r="O55" s="174">
        <f t="shared" si="7"/>
        <v>0</v>
      </c>
      <c r="P55" s="174">
        <f t="shared" si="7"/>
        <v>0</v>
      </c>
    </row>
    <row r="56" spans="1:16" s="497" customFormat="1" ht="41.25" customHeight="1" x14ac:dyDescent="0.25">
      <c r="A56" s="2690" t="s">
        <v>196</v>
      </c>
      <c r="B56" s="2691"/>
      <c r="C56" s="166">
        <v>299</v>
      </c>
      <c r="D56" s="166"/>
      <c r="E56" s="166"/>
      <c r="F56" s="166"/>
      <c r="G56" s="166"/>
      <c r="H56" s="166">
        <v>145150</v>
      </c>
      <c r="I56" s="2226"/>
      <c r="J56" s="1222"/>
      <c r="K56" s="176">
        <v>1</v>
      </c>
      <c r="L56" s="176"/>
      <c r="M56" s="176"/>
      <c r="N56" s="176"/>
      <c r="O56" s="176"/>
      <c r="P56" s="176"/>
    </row>
    <row r="57" spans="1:16" s="497" customFormat="1" ht="22.5" customHeight="1" x14ac:dyDescent="0.25">
      <c r="A57" s="2692" t="s">
        <v>290</v>
      </c>
      <c r="B57" s="2693"/>
      <c r="C57" s="166"/>
      <c r="D57" s="166"/>
      <c r="E57" s="166"/>
      <c r="F57" s="166"/>
      <c r="G57" s="166"/>
      <c r="H57" s="166">
        <v>420000</v>
      </c>
      <c r="I57" s="2226"/>
      <c r="J57" s="1222"/>
      <c r="K57" s="176">
        <v>-129.6</v>
      </c>
      <c r="L57" s="176">
        <v>-5.9</v>
      </c>
      <c r="M57" s="176"/>
      <c r="N57" s="176"/>
      <c r="O57" s="176"/>
      <c r="P57" s="176"/>
    </row>
    <row r="58" spans="1:16" s="497" customFormat="1" ht="31.5" customHeight="1" x14ac:dyDescent="0.25">
      <c r="A58" s="2692" t="s">
        <v>266</v>
      </c>
      <c r="B58" s="2693"/>
      <c r="C58" s="166"/>
      <c r="D58" s="166"/>
      <c r="E58" s="166"/>
      <c r="F58" s="166"/>
      <c r="G58" s="166"/>
      <c r="H58" s="166">
        <v>910000</v>
      </c>
      <c r="I58" s="2226"/>
      <c r="J58" s="1222"/>
      <c r="K58" s="176">
        <v>5259.1</v>
      </c>
      <c r="L58" s="176">
        <v>4492.3999999999996</v>
      </c>
      <c r="M58" s="176">
        <v>5003</v>
      </c>
      <c r="N58" s="176">
        <v>5410.1</v>
      </c>
      <c r="O58" s="176">
        <v>5410.1</v>
      </c>
      <c r="P58" s="176">
        <v>5410.1</v>
      </c>
    </row>
    <row r="59" spans="1:16" s="497" customFormat="1" ht="26.65" customHeight="1" x14ac:dyDescent="0.25">
      <c r="A59" s="2692" t="s">
        <v>347</v>
      </c>
      <c r="B59" s="2693"/>
      <c r="C59" s="166"/>
      <c r="D59" s="166"/>
      <c r="E59" s="166"/>
      <c r="F59" s="166"/>
      <c r="G59" s="166"/>
      <c r="H59" s="166">
        <v>920000</v>
      </c>
      <c r="I59" s="2226"/>
      <c r="J59" s="1222"/>
      <c r="K59" s="176">
        <v>-29.3</v>
      </c>
      <c r="L59" s="176">
        <v>1.1000000000000001</v>
      </c>
      <c r="M59" s="176"/>
      <c r="N59" s="176"/>
      <c r="O59" s="176"/>
      <c r="P59" s="176"/>
    </row>
    <row r="60" spans="1:16" s="497" customFormat="1" ht="31.5" customHeight="1" x14ac:dyDescent="0.25">
      <c r="A60" s="2692" t="s">
        <v>268</v>
      </c>
      <c r="B60" s="2693"/>
      <c r="C60" s="166"/>
      <c r="D60" s="166"/>
      <c r="E60" s="166"/>
      <c r="F60" s="166"/>
      <c r="G60" s="166"/>
      <c r="H60" s="166">
        <v>930000</v>
      </c>
      <c r="I60" s="2226"/>
      <c r="J60" s="1222"/>
      <c r="K60" s="176">
        <v>-4492.3999999999996</v>
      </c>
      <c r="L60" s="176">
        <v>-4487.6000000000004</v>
      </c>
      <c r="M60" s="176">
        <v>-5003</v>
      </c>
      <c r="N60" s="176">
        <v>-5410.1</v>
      </c>
      <c r="O60" s="176">
        <v>-5410.1</v>
      </c>
      <c r="P60" s="176">
        <v>-5410.1</v>
      </c>
    </row>
    <row r="61" spans="1:16" s="497" customFormat="1" ht="46.15" customHeight="1" x14ac:dyDescent="0.25">
      <c r="A61" s="2698" t="s">
        <v>276</v>
      </c>
      <c r="B61" s="2699"/>
      <c r="C61" s="91">
        <v>298</v>
      </c>
      <c r="D61" s="91"/>
      <c r="E61" s="91">
        <v>2054</v>
      </c>
      <c r="F61" s="91">
        <v>911</v>
      </c>
      <c r="G61" s="91">
        <v>70066</v>
      </c>
      <c r="H61" s="91"/>
      <c r="I61" s="2226"/>
      <c r="J61" s="1222"/>
      <c r="K61" s="92"/>
      <c r="L61" s="92"/>
      <c r="M61" s="92">
        <f>M62</f>
        <v>17848.099999999999</v>
      </c>
      <c r="N61" s="92">
        <f>N62</f>
        <v>17238.099999999999</v>
      </c>
      <c r="O61" s="92">
        <f>O62</f>
        <v>4037.5</v>
      </c>
      <c r="P61" s="92">
        <f>P62</f>
        <v>8154</v>
      </c>
    </row>
    <row r="62" spans="1:16" s="497" customFormat="1" ht="31.5" customHeight="1" x14ac:dyDescent="0.25">
      <c r="A62" s="2688" t="s">
        <v>292</v>
      </c>
      <c r="B62" s="2689"/>
      <c r="C62" s="166"/>
      <c r="D62" s="166"/>
      <c r="E62" s="166"/>
      <c r="F62" s="166"/>
      <c r="G62" s="166"/>
      <c r="H62" s="166">
        <v>132221</v>
      </c>
      <c r="I62" s="2226"/>
      <c r="J62" s="1222"/>
      <c r="K62" s="176"/>
      <c r="L62" s="176"/>
      <c r="M62" s="176">
        <v>17848.099999999999</v>
      </c>
      <c r="N62" s="176">
        <v>17238.099999999999</v>
      </c>
      <c r="O62" s="176">
        <v>4037.5</v>
      </c>
      <c r="P62" s="176">
        <v>8154</v>
      </c>
    </row>
    <row r="63" spans="1:16" s="497" customFormat="1" ht="15.75" x14ac:dyDescent="0.25">
      <c r="A63" s="2696"/>
      <c r="B63" s="2697"/>
    </row>
    <row r="64" spans="1:16" s="497" customFormat="1" ht="26.65" customHeight="1" x14ac:dyDescent="0.25">
      <c r="A64" s="1614" t="s">
        <v>15</v>
      </c>
      <c r="B64" s="1614"/>
      <c r="C64" s="1614"/>
      <c r="D64" s="1614"/>
      <c r="E64" s="1614"/>
      <c r="F64" s="1614"/>
      <c r="G64" s="1614"/>
      <c r="H64" s="1614"/>
      <c r="I64" s="1614"/>
      <c r="J64" s="1614"/>
      <c r="K64" s="1614"/>
      <c r="L64" s="1614"/>
      <c r="M64" s="1614"/>
      <c r="N64" s="1614"/>
      <c r="O64" s="1614"/>
      <c r="P64" s="1614"/>
    </row>
    <row r="65" spans="1:16" s="497" customFormat="1" ht="19.5" customHeight="1" x14ac:dyDescent="0.25">
      <c r="A65" s="1637"/>
      <c r="B65" s="1637"/>
      <c r="C65" s="1637"/>
      <c r="D65" s="1637"/>
      <c r="E65" s="1637"/>
      <c r="F65" s="1637"/>
      <c r="G65" s="1637"/>
      <c r="H65" s="1637"/>
      <c r="I65" s="1637"/>
      <c r="J65" s="1637"/>
      <c r="K65" s="1637"/>
      <c r="L65" s="1637"/>
      <c r="M65" s="1637"/>
      <c r="N65" s="1637"/>
      <c r="O65" s="1798" t="s">
        <v>0</v>
      </c>
      <c r="P65" s="1798"/>
    </row>
    <row r="66" spans="1:16" s="497" customFormat="1" ht="20.25" customHeight="1" x14ac:dyDescent="0.25">
      <c r="A66" s="1637" t="s">
        <v>16</v>
      </c>
      <c r="B66" s="1637"/>
      <c r="C66" s="1637" t="s">
        <v>293</v>
      </c>
      <c r="D66" s="1637"/>
      <c r="E66" s="1637"/>
      <c r="F66" s="1637"/>
      <c r="G66" s="1637"/>
      <c r="H66" s="1637"/>
      <c r="I66" s="1637"/>
      <c r="J66" s="1637"/>
      <c r="K66" s="1637"/>
      <c r="L66" s="1637"/>
      <c r="M66" s="1637"/>
      <c r="N66" s="1637"/>
      <c r="O66" s="1799" t="s">
        <v>294</v>
      </c>
      <c r="P66" s="1799"/>
    </row>
    <row r="67" spans="1:16" s="497" customFormat="1" ht="21.6" customHeight="1" x14ac:dyDescent="0.25">
      <c r="A67" s="1637" t="s">
        <v>17</v>
      </c>
      <c r="B67" s="1637"/>
      <c r="C67" s="1637" t="s">
        <v>254</v>
      </c>
      <c r="D67" s="1637"/>
      <c r="E67" s="1637"/>
      <c r="F67" s="1637"/>
      <c r="G67" s="1637"/>
      <c r="H67" s="1637"/>
      <c r="I67" s="1637"/>
      <c r="J67" s="1637"/>
      <c r="K67" s="1637"/>
      <c r="L67" s="1637"/>
      <c r="M67" s="1637"/>
      <c r="N67" s="1637"/>
      <c r="O67" s="1798">
        <v>88</v>
      </c>
      <c r="P67" s="1798"/>
    </row>
    <row r="68" spans="1:16" s="497" customFormat="1" ht="21.6" customHeight="1" x14ac:dyDescent="0.25">
      <c r="A68" s="1637" t="s">
        <v>18</v>
      </c>
      <c r="B68" s="1637"/>
      <c r="C68" s="1637" t="s">
        <v>293</v>
      </c>
      <c r="D68" s="1637"/>
      <c r="E68" s="1637"/>
      <c r="F68" s="1637"/>
      <c r="G68" s="1637"/>
      <c r="H68" s="1637"/>
      <c r="I68" s="1637"/>
      <c r="J68" s="1637"/>
      <c r="K68" s="1637"/>
      <c r="L68" s="1637"/>
      <c r="M68" s="1637"/>
      <c r="N68" s="1637"/>
      <c r="O68" s="1799" t="s">
        <v>135</v>
      </c>
      <c r="P68" s="1799"/>
    </row>
    <row r="69" spans="1:16" s="497" customFormat="1" ht="15.75" x14ac:dyDescent="0.25">
      <c r="A69" s="1742"/>
      <c r="B69" s="1743"/>
      <c r="C69" s="1743"/>
      <c r="D69" s="1743"/>
      <c r="E69" s="1743"/>
      <c r="F69" s="1743"/>
      <c r="G69" s="1743"/>
      <c r="H69" s="1743"/>
      <c r="I69" s="1743"/>
      <c r="J69" s="1743"/>
      <c r="K69" s="1743"/>
      <c r="L69" s="1743"/>
      <c r="M69" s="1743"/>
      <c r="N69" s="1743"/>
      <c r="O69" s="1743"/>
      <c r="P69" s="1744"/>
    </row>
    <row r="70" spans="1:16" s="122" customFormat="1" ht="15.75" x14ac:dyDescent="0.25">
      <c r="A70" s="1022" t="s">
        <v>305</v>
      </c>
      <c r="B70" s="1022"/>
      <c r="C70" s="1022"/>
      <c r="D70" s="1022"/>
      <c r="E70" s="1022"/>
      <c r="F70" s="1022"/>
      <c r="G70" s="1022"/>
      <c r="H70" s="1022"/>
      <c r="I70" s="1022"/>
      <c r="J70" s="1022"/>
      <c r="K70" s="1022"/>
      <c r="L70" s="1022"/>
      <c r="M70" s="1022"/>
      <c r="N70" s="1022"/>
      <c r="O70" s="1022"/>
      <c r="P70" s="1022"/>
    </row>
    <row r="71" spans="1:16" s="122" customFormat="1" ht="46.5" customHeight="1" x14ac:dyDescent="0.25">
      <c r="A71" s="2590" t="s">
        <v>20</v>
      </c>
      <c r="B71" s="2590"/>
      <c r="C71" s="2590"/>
      <c r="D71" s="2668" t="s">
        <v>318</v>
      </c>
      <c r="E71" s="2668"/>
      <c r="F71" s="2668"/>
      <c r="G71" s="2668"/>
      <c r="H71" s="2668"/>
      <c r="I71" s="2668"/>
      <c r="J71" s="2668"/>
      <c r="K71" s="2668"/>
      <c r="L71" s="2668"/>
      <c r="M71" s="2668"/>
      <c r="N71" s="2668"/>
      <c r="O71" s="2668"/>
      <c r="P71" s="2668"/>
    </row>
    <row r="72" spans="1:16" s="122" customFormat="1" ht="64.5" customHeight="1" x14ac:dyDescent="0.25">
      <c r="A72" s="2629" t="s">
        <v>298</v>
      </c>
      <c r="B72" s="2629"/>
      <c r="C72" s="2629"/>
      <c r="D72" s="2700" t="s">
        <v>352</v>
      </c>
      <c r="E72" s="2701"/>
      <c r="F72" s="2701"/>
      <c r="G72" s="2701"/>
      <c r="H72" s="2701"/>
      <c r="I72" s="2701"/>
      <c r="J72" s="2701"/>
      <c r="K72" s="2701"/>
      <c r="L72" s="2701"/>
      <c r="M72" s="2701"/>
      <c r="N72" s="2701"/>
      <c r="O72" s="2701"/>
      <c r="P72" s="2701"/>
    </row>
    <row r="73" spans="1:16" s="122" customFormat="1" ht="198" customHeight="1" x14ac:dyDescent="0.25">
      <c r="A73" s="2590" t="s">
        <v>21</v>
      </c>
      <c r="B73" s="2590"/>
      <c r="C73" s="2590"/>
      <c r="D73" s="2700" t="s">
        <v>400</v>
      </c>
      <c r="E73" s="2700"/>
      <c r="F73" s="2700"/>
      <c r="G73" s="2700"/>
      <c r="H73" s="2700"/>
      <c r="I73" s="2700"/>
      <c r="J73" s="2700"/>
      <c r="K73" s="2700"/>
      <c r="L73" s="2700"/>
      <c r="M73" s="2700"/>
      <c r="N73" s="2700"/>
      <c r="O73" s="2700"/>
      <c r="P73" s="2700"/>
    </row>
    <row r="74" spans="1:16" s="122" customFormat="1" ht="16.5" thickBot="1" x14ac:dyDescent="0.3">
      <c r="A74" s="2703" t="s">
        <v>165</v>
      </c>
      <c r="B74" s="2703"/>
      <c r="C74" s="2703"/>
      <c r="D74" s="2703"/>
      <c r="E74" s="2703"/>
      <c r="F74" s="2703"/>
      <c r="G74" s="2703"/>
      <c r="H74" s="2703"/>
      <c r="I74" s="2703"/>
      <c r="J74" s="2703"/>
      <c r="K74" s="2703"/>
      <c r="L74" s="2703"/>
      <c r="M74" s="2703"/>
      <c r="N74" s="2703"/>
      <c r="O74" s="2703"/>
      <c r="P74" s="2703"/>
    </row>
    <row r="75" spans="1:16" s="122" customFormat="1" ht="15.75" x14ac:dyDescent="0.25">
      <c r="A75" s="2704" t="s">
        <v>22</v>
      </c>
      <c r="B75" s="1859" t="s">
        <v>0</v>
      </c>
      <c r="C75" s="1859" t="s">
        <v>1</v>
      </c>
      <c r="D75" s="1859"/>
      <c r="E75" s="1859"/>
      <c r="F75" s="1859"/>
      <c r="G75" s="1859"/>
      <c r="H75" s="1859"/>
      <c r="I75" s="1859"/>
      <c r="J75" s="2639" t="s">
        <v>26</v>
      </c>
      <c r="K75" s="25">
        <v>2023</v>
      </c>
      <c r="L75" s="25">
        <v>2024</v>
      </c>
      <c r="M75" s="25">
        <v>2025</v>
      </c>
      <c r="N75" s="25">
        <v>2026</v>
      </c>
      <c r="O75" s="25">
        <v>2027</v>
      </c>
      <c r="P75" s="25">
        <v>2028</v>
      </c>
    </row>
    <row r="76" spans="1:16" s="122" customFormat="1" ht="49.5" x14ac:dyDescent="0.25">
      <c r="A76" s="2705"/>
      <c r="B76" s="1859"/>
      <c r="C76" s="1859"/>
      <c r="D76" s="1859"/>
      <c r="E76" s="1859"/>
      <c r="F76" s="1859"/>
      <c r="G76" s="1859"/>
      <c r="H76" s="1859"/>
      <c r="I76" s="1859"/>
      <c r="J76" s="2639"/>
      <c r="K76" s="198" t="s">
        <v>11</v>
      </c>
      <c r="L76" s="198" t="s">
        <v>11</v>
      </c>
      <c r="M76" s="198" t="s">
        <v>12</v>
      </c>
      <c r="N76" s="198" t="s">
        <v>13</v>
      </c>
      <c r="O76" s="198" t="s">
        <v>14</v>
      </c>
      <c r="P76" s="198" t="s">
        <v>14</v>
      </c>
    </row>
    <row r="77" spans="1:16" s="122" customFormat="1" ht="18" customHeight="1" x14ac:dyDescent="0.25">
      <c r="A77" s="2706" t="s">
        <v>23</v>
      </c>
      <c r="B77" s="28" t="s">
        <v>102</v>
      </c>
      <c r="C77" s="2702" t="s">
        <v>319</v>
      </c>
      <c r="D77" s="2702"/>
      <c r="E77" s="2702"/>
      <c r="F77" s="2702"/>
      <c r="G77" s="2702"/>
      <c r="H77" s="2702"/>
      <c r="I77" s="2702"/>
      <c r="J77" s="188" t="s">
        <v>79</v>
      </c>
      <c r="K77" s="711" t="s">
        <v>77</v>
      </c>
      <c r="L77" s="51" t="s">
        <v>297</v>
      </c>
      <c r="M77" s="712">
        <v>18</v>
      </c>
      <c r="N77" s="713" t="s">
        <v>320</v>
      </c>
      <c r="O77" s="713" t="s">
        <v>320</v>
      </c>
      <c r="P77" s="713" t="s">
        <v>320</v>
      </c>
    </row>
    <row r="78" spans="1:16" s="122" customFormat="1" ht="18" customHeight="1" x14ac:dyDescent="0.25">
      <c r="A78" s="2707"/>
      <c r="B78" s="28" t="s">
        <v>75</v>
      </c>
      <c r="C78" s="2702" t="s">
        <v>349</v>
      </c>
      <c r="D78" s="2702"/>
      <c r="E78" s="2702"/>
      <c r="F78" s="2702"/>
      <c r="G78" s="2702"/>
      <c r="H78" s="2702"/>
      <c r="I78" s="2702"/>
      <c r="J78" s="188" t="s">
        <v>79</v>
      </c>
      <c r="K78" s="711">
        <v>0</v>
      </c>
      <c r="L78" s="51" t="s">
        <v>321</v>
      </c>
      <c r="M78" s="51">
        <v>700</v>
      </c>
      <c r="N78" s="713" t="s">
        <v>322</v>
      </c>
      <c r="O78" s="713" t="s">
        <v>322</v>
      </c>
      <c r="P78" s="713" t="s">
        <v>322</v>
      </c>
    </row>
    <row r="79" spans="1:16" s="122" customFormat="1" ht="22.5" customHeight="1" x14ac:dyDescent="0.25">
      <c r="A79" s="2707"/>
      <c r="B79" s="28" t="s">
        <v>76</v>
      </c>
      <c r="C79" s="2702" t="s">
        <v>323</v>
      </c>
      <c r="D79" s="2702"/>
      <c r="E79" s="2702"/>
      <c r="F79" s="2702"/>
      <c r="G79" s="2702"/>
      <c r="H79" s="2702"/>
      <c r="I79" s="2702"/>
      <c r="J79" s="188" t="s">
        <v>79</v>
      </c>
      <c r="K79" s="711">
        <v>0</v>
      </c>
      <c r="L79" s="51">
        <v>1095</v>
      </c>
      <c r="M79" s="712">
        <v>1250</v>
      </c>
      <c r="N79" s="713" t="s">
        <v>324</v>
      </c>
      <c r="O79" s="713" t="s">
        <v>324</v>
      </c>
      <c r="P79" s="713" t="s">
        <v>324</v>
      </c>
    </row>
    <row r="80" spans="1:16" s="122" customFormat="1" ht="45" customHeight="1" x14ac:dyDescent="0.25">
      <c r="A80" s="2708"/>
      <c r="B80" s="28" t="s">
        <v>78</v>
      </c>
      <c r="C80" s="2702" t="s">
        <v>350</v>
      </c>
      <c r="D80" s="2702"/>
      <c r="E80" s="2702"/>
      <c r="F80" s="2702"/>
      <c r="G80" s="2702"/>
      <c r="H80" s="2702"/>
      <c r="I80" s="2702"/>
      <c r="J80" s="188" t="s">
        <v>74</v>
      </c>
      <c r="K80" s="711">
        <v>0</v>
      </c>
      <c r="L80" s="51">
        <v>0</v>
      </c>
      <c r="M80" s="712">
        <v>0</v>
      </c>
      <c r="N80" s="713">
        <v>95</v>
      </c>
      <c r="O80" s="713">
        <v>95</v>
      </c>
      <c r="P80" s="713">
        <v>0</v>
      </c>
    </row>
    <row r="81" spans="1:16" s="122" customFormat="1" ht="24" customHeight="1" x14ac:dyDescent="0.25">
      <c r="A81" s="2638" t="s">
        <v>24</v>
      </c>
      <c r="B81" s="28" t="s">
        <v>123</v>
      </c>
      <c r="C81" s="2702" t="s">
        <v>295</v>
      </c>
      <c r="D81" s="2702"/>
      <c r="E81" s="2702"/>
      <c r="F81" s="2702"/>
      <c r="G81" s="2702"/>
      <c r="H81" s="2702"/>
      <c r="I81" s="2702"/>
      <c r="J81" s="188" t="s">
        <v>79</v>
      </c>
      <c r="K81" s="711">
        <v>97</v>
      </c>
      <c r="L81" s="51">
        <v>19</v>
      </c>
      <c r="M81" s="51">
        <v>22</v>
      </c>
      <c r="N81" s="713">
        <v>12</v>
      </c>
      <c r="O81" s="713">
        <v>3</v>
      </c>
      <c r="P81" s="713">
        <v>0</v>
      </c>
    </row>
    <row r="82" spans="1:16" s="122" customFormat="1" ht="36.75" customHeight="1" x14ac:dyDescent="0.25">
      <c r="A82" s="2638"/>
      <c r="B82" s="28" t="s">
        <v>80</v>
      </c>
      <c r="C82" s="2702" t="s">
        <v>351</v>
      </c>
      <c r="D82" s="2702"/>
      <c r="E82" s="2702"/>
      <c r="F82" s="2702"/>
      <c r="G82" s="2702"/>
      <c r="H82" s="2702"/>
      <c r="I82" s="2702"/>
      <c r="J82" s="188" t="s">
        <v>79</v>
      </c>
      <c r="K82" s="711">
        <v>0</v>
      </c>
      <c r="L82" s="51">
        <v>0</v>
      </c>
      <c r="M82" s="51">
        <v>0</v>
      </c>
      <c r="N82" s="713">
        <v>900</v>
      </c>
      <c r="O82" s="713">
        <v>1200</v>
      </c>
      <c r="P82" s="713">
        <v>0</v>
      </c>
    </row>
    <row r="83" spans="1:16" s="122" customFormat="1" ht="36.75" customHeight="1" x14ac:dyDescent="0.25">
      <c r="A83" s="2638"/>
      <c r="B83" s="143" t="s">
        <v>103</v>
      </c>
      <c r="C83" s="2184" t="s">
        <v>788</v>
      </c>
      <c r="D83" s="2668"/>
      <c r="E83" s="2668"/>
      <c r="F83" s="2668"/>
      <c r="G83" s="2668"/>
      <c r="H83" s="2668"/>
      <c r="I83" s="2668"/>
      <c r="J83" s="188" t="s">
        <v>74</v>
      </c>
      <c r="K83" s="51">
        <v>0</v>
      </c>
      <c r="L83" s="712">
        <v>0</v>
      </c>
      <c r="M83" s="712">
        <v>96</v>
      </c>
      <c r="N83" s="713">
        <v>23000</v>
      </c>
      <c r="O83" s="713">
        <v>28000</v>
      </c>
      <c r="P83" s="721">
        <v>0</v>
      </c>
    </row>
    <row r="84" spans="1:16" s="122" customFormat="1" ht="42.75" customHeight="1" x14ac:dyDescent="0.25">
      <c r="A84" s="2638" t="s">
        <v>25</v>
      </c>
      <c r="B84" s="143" t="s">
        <v>86</v>
      </c>
      <c r="C84" s="2669" t="s">
        <v>383</v>
      </c>
      <c r="D84" s="2670"/>
      <c r="E84" s="2670"/>
      <c r="F84" s="2670"/>
      <c r="G84" s="2670"/>
      <c r="H84" s="2670"/>
      <c r="I84" s="2671"/>
      <c r="J84" s="76" t="s">
        <v>385</v>
      </c>
      <c r="K84" s="77">
        <v>0</v>
      </c>
      <c r="L84" s="722">
        <v>0</v>
      </c>
      <c r="M84" s="722">
        <v>0</v>
      </c>
      <c r="N84" s="723">
        <v>20</v>
      </c>
      <c r="O84" s="723">
        <v>20</v>
      </c>
      <c r="P84" s="724">
        <v>20</v>
      </c>
    </row>
    <row r="85" spans="1:16" s="122" customFormat="1" ht="38.25" customHeight="1" x14ac:dyDescent="0.25">
      <c r="A85" s="2638"/>
      <c r="B85" s="143" t="s">
        <v>87</v>
      </c>
      <c r="C85" s="2669" t="s">
        <v>384</v>
      </c>
      <c r="D85" s="2670"/>
      <c r="E85" s="2670"/>
      <c r="F85" s="2670"/>
      <c r="G85" s="2670"/>
      <c r="H85" s="2670"/>
      <c r="I85" s="2671"/>
      <c r="J85" s="76" t="s">
        <v>386</v>
      </c>
      <c r="K85" s="77">
        <v>0</v>
      </c>
      <c r="L85" s="722">
        <v>0</v>
      </c>
      <c r="M85" s="722">
        <v>0</v>
      </c>
      <c r="N85" s="723">
        <v>220</v>
      </c>
      <c r="O85" s="723">
        <v>160</v>
      </c>
      <c r="P85" s="724">
        <v>0</v>
      </c>
    </row>
    <row r="86" spans="1:16" s="497" customFormat="1" ht="19.899999999999999" customHeight="1" x14ac:dyDescent="0.25">
      <c r="A86" s="1743"/>
      <c r="B86" s="1743"/>
      <c r="C86" s="1743"/>
      <c r="D86" s="1743"/>
      <c r="E86" s="1743"/>
      <c r="F86" s="1743"/>
      <c r="G86" s="1743"/>
      <c r="H86" s="1743"/>
      <c r="I86" s="1743"/>
      <c r="J86" s="1743"/>
      <c r="K86" s="1743"/>
      <c r="L86" s="1743"/>
      <c r="M86" s="1743"/>
      <c r="N86" s="1743"/>
      <c r="O86" s="1743"/>
      <c r="P86" s="1744"/>
    </row>
    <row r="87" spans="1:16" s="497" customFormat="1" ht="15.75" x14ac:dyDescent="0.25">
      <c r="A87" s="1615" t="s">
        <v>596</v>
      </c>
      <c r="B87" s="1633"/>
      <c r="C87" s="1633"/>
      <c r="D87" s="1633"/>
      <c r="E87" s="1633"/>
      <c r="F87" s="1633"/>
      <c r="G87" s="1633"/>
      <c r="H87" s="1633"/>
      <c r="I87" s="1633"/>
      <c r="J87" s="1633"/>
      <c r="K87" s="1633"/>
      <c r="L87" s="1633"/>
      <c r="M87" s="1633"/>
      <c r="N87" s="1633"/>
      <c r="O87" s="1633"/>
      <c r="P87" s="1634"/>
    </row>
    <row r="88" spans="1:16" s="497" customFormat="1" ht="15.75" x14ac:dyDescent="0.25">
      <c r="A88" s="2674" t="s">
        <v>1</v>
      </c>
      <c r="B88" s="2675"/>
      <c r="C88" s="2675"/>
      <c r="D88" s="2676"/>
      <c r="E88" s="1593" t="s">
        <v>0</v>
      </c>
      <c r="F88" s="1595"/>
      <c r="G88" s="1612">
        <v>2023</v>
      </c>
      <c r="H88" s="1612"/>
      <c r="I88" s="509">
        <v>2024</v>
      </c>
      <c r="J88" s="509">
        <v>2025</v>
      </c>
      <c r="K88" s="1798">
        <v>2026</v>
      </c>
      <c r="L88" s="1798"/>
      <c r="M88" s="1798">
        <v>2027</v>
      </c>
      <c r="N88" s="1798"/>
      <c r="O88" s="1798">
        <v>2028</v>
      </c>
      <c r="P88" s="1798"/>
    </row>
    <row r="89" spans="1:16" s="497" customFormat="1" ht="15.75" x14ac:dyDescent="0.25">
      <c r="A89" s="1814"/>
      <c r="B89" s="1775"/>
      <c r="C89" s="1775"/>
      <c r="D89" s="1776"/>
      <c r="E89" s="509" t="s">
        <v>36</v>
      </c>
      <c r="F89" s="510" t="s">
        <v>37</v>
      </c>
      <c r="G89" s="1593" t="s">
        <v>11</v>
      </c>
      <c r="H89" s="1595"/>
      <c r="I89" s="509" t="s">
        <v>11</v>
      </c>
      <c r="J89" s="509" t="s">
        <v>12</v>
      </c>
      <c r="K89" s="1593" t="s">
        <v>13</v>
      </c>
      <c r="L89" s="1595"/>
      <c r="M89" s="1593" t="s">
        <v>14</v>
      </c>
      <c r="N89" s="1595"/>
      <c r="O89" s="1593" t="s">
        <v>14</v>
      </c>
      <c r="P89" s="1595"/>
    </row>
    <row r="90" spans="1:16" s="497" customFormat="1" ht="15.75" x14ac:dyDescent="0.25">
      <c r="A90" s="2590" t="s">
        <v>35</v>
      </c>
      <c r="B90" s="2590"/>
      <c r="C90" s="2590"/>
      <c r="D90" s="2590"/>
      <c r="E90" s="509"/>
      <c r="F90" s="510"/>
      <c r="G90" s="1619">
        <f>G91+G95+G99</f>
        <v>7830.1</v>
      </c>
      <c r="H90" s="1620"/>
      <c r="I90" s="511">
        <f>I91+I95+I99</f>
        <v>393.5</v>
      </c>
      <c r="J90" s="511">
        <f>J91+J95+J99</f>
        <v>62848</v>
      </c>
      <c r="K90" s="1619">
        <f>K91+K95+K99</f>
        <v>198638.1</v>
      </c>
      <c r="L90" s="1620"/>
      <c r="M90" s="1619">
        <f t="shared" ref="M90" si="8">M91+M95+M99</f>
        <v>191637.5</v>
      </c>
      <c r="N90" s="1620"/>
      <c r="O90" s="1619">
        <f t="shared" ref="O90" si="9">O91+O95+O99</f>
        <v>53154</v>
      </c>
      <c r="P90" s="1620"/>
    </row>
    <row r="91" spans="1:16" s="497" customFormat="1" ht="30.6" customHeight="1" x14ac:dyDescent="0.25">
      <c r="A91" s="2709" t="s">
        <v>161</v>
      </c>
      <c r="B91" s="2710"/>
      <c r="C91" s="2710"/>
      <c r="D91" s="2711"/>
      <c r="E91" s="95" t="s">
        <v>114</v>
      </c>
      <c r="F91" s="73"/>
      <c r="G91" s="1619">
        <f>G92+G94</f>
        <v>7221.3</v>
      </c>
      <c r="H91" s="1620"/>
      <c r="I91" s="511">
        <f>I92+I93+I94</f>
        <v>393.5</v>
      </c>
      <c r="J91" s="511">
        <f>J92+J93+J94</f>
        <v>45000</v>
      </c>
      <c r="K91" s="1619">
        <f>K92+K93+K94</f>
        <v>181400</v>
      </c>
      <c r="L91" s="1620"/>
      <c r="M91" s="1619">
        <f t="shared" ref="M91" si="10">M92+M93+M94</f>
        <v>187600</v>
      </c>
      <c r="N91" s="1620"/>
      <c r="O91" s="1619">
        <f t="shared" ref="O91" si="11">O92+O93+O94</f>
        <v>45000</v>
      </c>
      <c r="P91" s="1620"/>
    </row>
    <row r="92" spans="1:16" s="497" customFormat="1" ht="30.6" customHeight="1" x14ac:dyDescent="0.25">
      <c r="A92" s="1039" t="s">
        <v>115</v>
      </c>
      <c r="B92" s="1040"/>
      <c r="C92" s="1040"/>
      <c r="D92" s="1041"/>
      <c r="E92" s="96"/>
      <c r="F92" s="73">
        <v>263210</v>
      </c>
      <c r="G92" s="2612"/>
      <c r="H92" s="2612"/>
      <c r="I92" s="147"/>
      <c r="J92" s="147">
        <v>45000</v>
      </c>
      <c r="K92" s="2612">
        <v>45000</v>
      </c>
      <c r="L92" s="2612"/>
      <c r="M92" s="2612">
        <v>45000</v>
      </c>
      <c r="N92" s="2612"/>
      <c r="O92" s="2612">
        <v>45000</v>
      </c>
      <c r="P92" s="2612"/>
    </row>
    <row r="93" spans="1:16" s="497" customFormat="1" ht="30.6" customHeight="1" x14ac:dyDescent="0.25">
      <c r="A93" s="1039" t="s">
        <v>115</v>
      </c>
      <c r="B93" s="1040"/>
      <c r="C93" s="1040"/>
      <c r="D93" s="1041"/>
      <c r="E93" s="96"/>
      <c r="F93" s="73">
        <v>263210</v>
      </c>
      <c r="G93" s="2612"/>
      <c r="H93" s="2612"/>
      <c r="I93" s="147"/>
      <c r="J93" s="147"/>
      <c r="K93" s="2612">
        <v>136400</v>
      </c>
      <c r="L93" s="2612"/>
      <c r="M93" s="2612">
        <v>142600</v>
      </c>
      <c r="N93" s="2612"/>
      <c r="O93" s="2612"/>
      <c r="P93" s="2612"/>
    </row>
    <row r="94" spans="1:16" s="497" customFormat="1" ht="43.15" customHeight="1" x14ac:dyDescent="0.25">
      <c r="A94" s="2221" t="s">
        <v>189</v>
      </c>
      <c r="B94" s="1277"/>
      <c r="C94" s="1277"/>
      <c r="D94" s="1278"/>
      <c r="E94" s="96"/>
      <c r="F94" s="73">
        <v>291420</v>
      </c>
      <c r="G94" s="2612">
        <v>7221.3</v>
      </c>
      <c r="H94" s="2612"/>
      <c r="I94" s="147">
        <v>393.5</v>
      </c>
      <c r="J94" s="147"/>
      <c r="K94" s="2612"/>
      <c r="L94" s="2612"/>
      <c r="M94" s="2612"/>
      <c r="N94" s="2612"/>
      <c r="O94" s="2612"/>
      <c r="P94" s="2612"/>
    </row>
    <row r="95" spans="1:16" s="497" customFormat="1" ht="60" customHeight="1" x14ac:dyDescent="0.25">
      <c r="A95" s="2712" t="s">
        <v>291</v>
      </c>
      <c r="B95" s="2713"/>
      <c r="C95" s="2713"/>
      <c r="D95" s="2714"/>
      <c r="E95" s="540">
        <v>70073</v>
      </c>
      <c r="F95" s="540"/>
      <c r="G95" s="1855">
        <f>G96</f>
        <v>608.79999999999995</v>
      </c>
      <c r="H95" s="1855"/>
      <c r="I95" s="511">
        <f>I96</f>
        <v>0</v>
      </c>
      <c r="J95" s="511">
        <f>J96</f>
        <v>0</v>
      </c>
      <c r="K95" s="1855">
        <f>K96</f>
        <v>0</v>
      </c>
      <c r="L95" s="1855"/>
      <c r="M95" s="1855">
        <f>M96</f>
        <v>0</v>
      </c>
      <c r="N95" s="1855"/>
      <c r="O95" s="1855">
        <f>O96</f>
        <v>0</v>
      </c>
      <c r="P95" s="1855"/>
    </row>
    <row r="96" spans="1:16" s="497" customFormat="1" ht="26.65" customHeight="1" x14ac:dyDescent="0.25">
      <c r="A96" s="2712" t="s">
        <v>72</v>
      </c>
      <c r="B96" s="2715"/>
      <c r="C96" s="2715"/>
      <c r="D96" s="2716"/>
      <c r="E96" s="509"/>
      <c r="F96" s="540">
        <v>31</v>
      </c>
      <c r="G96" s="1855">
        <f>G97+G98</f>
        <v>608.79999999999995</v>
      </c>
      <c r="H96" s="1855"/>
      <c r="I96" s="511">
        <f>I97+I98</f>
        <v>0</v>
      </c>
      <c r="J96" s="511">
        <f>J97+J98</f>
        <v>0</v>
      </c>
      <c r="K96" s="1855">
        <f>K97+K98</f>
        <v>0</v>
      </c>
      <c r="L96" s="1855"/>
      <c r="M96" s="1855">
        <f t="shared" ref="M96" si="12">M97+M98</f>
        <v>0</v>
      </c>
      <c r="N96" s="1855"/>
      <c r="O96" s="1855">
        <f t="shared" ref="O96" si="13">O97+O98</f>
        <v>0</v>
      </c>
      <c r="P96" s="1855"/>
    </row>
    <row r="97" spans="1:16" s="497" customFormat="1" ht="26.65" customHeight="1" x14ac:dyDescent="0.25">
      <c r="A97" s="2717" t="s">
        <v>285</v>
      </c>
      <c r="B97" s="2718"/>
      <c r="C97" s="2718"/>
      <c r="D97" s="2719"/>
      <c r="E97" s="509"/>
      <c r="F97" s="509">
        <v>311120</v>
      </c>
      <c r="G97" s="1854">
        <v>116.8</v>
      </c>
      <c r="H97" s="1854"/>
      <c r="I97" s="512"/>
      <c r="J97" s="512"/>
      <c r="K97" s="1854"/>
      <c r="L97" s="1854"/>
      <c r="M97" s="1854"/>
      <c r="N97" s="1854"/>
      <c r="O97" s="1854"/>
      <c r="P97" s="1854"/>
    </row>
    <row r="98" spans="1:16" s="497" customFormat="1" ht="34.5" customHeight="1" x14ac:dyDescent="0.25">
      <c r="A98" s="2717" t="s">
        <v>111</v>
      </c>
      <c r="B98" s="2718"/>
      <c r="C98" s="2718"/>
      <c r="D98" s="2719"/>
      <c r="E98" s="509"/>
      <c r="F98" s="509">
        <v>316110</v>
      </c>
      <c r="G98" s="1854">
        <v>492</v>
      </c>
      <c r="H98" s="1854"/>
      <c r="I98" s="512"/>
      <c r="J98" s="512"/>
      <c r="K98" s="1854"/>
      <c r="L98" s="1854"/>
      <c r="M98" s="1854"/>
      <c r="N98" s="1854"/>
      <c r="O98" s="1854"/>
      <c r="P98" s="1854"/>
    </row>
    <row r="99" spans="1:16" s="497" customFormat="1" ht="26.65" customHeight="1" x14ac:dyDescent="0.25">
      <c r="A99" s="1208" t="s">
        <v>276</v>
      </c>
      <c r="B99" s="1256"/>
      <c r="C99" s="1256"/>
      <c r="D99" s="1209"/>
      <c r="E99" s="725">
        <v>70066</v>
      </c>
      <c r="F99" s="540"/>
      <c r="G99" s="1855">
        <f>G101</f>
        <v>0</v>
      </c>
      <c r="H99" s="1855"/>
      <c r="I99" s="511">
        <f t="shared" ref="I99:K100" si="14">I100</f>
        <v>0</v>
      </c>
      <c r="J99" s="511">
        <f t="shared" si="14"/>
        <v>17848</v>
      </c>
      <c r="K99" s="1855">
        <f t="shared" si="14"/>
        <v>17238.099999999999</v>
      </c>
      <c r="L99" s="1855"/>
      <c r="M99" s="1855">
        <f>M100</f>
        <v>4037.5</v>
      </c>
      <c r="N99" s="1855"/>
      <c r="O99" s="1855">
        <f>O100</f>
        <v>8154</v>
      </c>
      <c r="P99" s="1855"/>
    </row>
    <row r="100" spans="1:16" s="497" customFormat="1" ht="26.65" customHeight="1" x14ac:dyDescent="0.25">
      <c r="A100" s="2712" t="s">
        <v>72</v>
      </c>
      <c r="B100" s="2715"/>
      <c r="C100" s="2715"/>
      <c r="D100" s="2716"/>
      <c r="E100" s="725"/>
      <c r="F100" s="540">
        <v>31</v>
      </c>
      <c r="G100" s="2720"/>
      <c r="H100" s="2720"/>
      <c r="I100" s="148">
        <f t="shared" si="14"/>
        <v>0</v>
      </c>
      <c r="J100" s="148">
        <f t="shared" si="14"/>
        <v>17848</v>
      </c>
      <c r="K100" s="2720">
        <f t="shared" si="14"/>
        <v>17238.099999999999</v>
      </c>
      <c r="L100" s="2720"/>
      <c r="M100" s="2720">
        <f>M101</f>
        <v>4037.5</v>
      </c>
      <c r="N100" s="2720"/>
      <c r="O100" s="2720">
        <f>O101</f>
        <v>8154</v>
      </c>
      <c r="P100" s="2720"/>
    </row>
    <row r="101" spans="1:16" s="497" customFormat="1" ht="30.75" customHeight="1" x14ac:dyDescent="0.25">
      <c r="A101" s="2717" t="s">
        <v>285</v>
      </c>
      <c r="B101" s="2718"/>
      <c r="C101" s="2718"/>
      <c r="D101" s="2719"/>
      <c r="E101" s="509"/>
      <c r="F101" s="509">
        <v>311120</v>
      </c>
      <c r="G101" s="1854"/>
      <c r="H101" s="1854"/>
      <c r="I101" s="512"/>
      <c r="J101" s="51">
        <v>17848</v>
      </c>
      <c r="K101" s="1207">
        <v>17238.099999999999</v>
      </c>
      <c r="L101" s="1207"/>
      <c r="M101" s="1207">
        <v>4037.5</v>
      </c>
      <c r="N101" s="1207"/>
      <c r="O101" s="1207">
        <v>8154</v>
      </c>
      <c r="P101" s="1207"/>
    </row>
    <row r="102" spans="1:16" s="497" customFormat="1" ht="20.65" customHeight="1" x14ac:dyDescent="0.25">
      <c r="E102" s="509"/>
      <c r="F102" s="509"/>
      <c r="G102" s="1854"/>
      <c r="H102" s="1854"/>
      <c r="I102" s="512"/>
      <c r="J102" s="512"/>
      <c r="K102" s="1854"/>
      <c r="L102" s="1854"/>
      <c r="M102" s="1854"/>
      <c r="N102" s="1854"/>
      <c r="O102" s="1854"/>
      <c r="P102" s="1854"/>
    </row>
    <row r="103" spans="1:16" s="497" customFormat="1" ht="22.5" customHeight="1" x14ac:dyDescent="0.25">
      <c r="A103" s="1614" t="s">
        <v>620</v>
      </c>
      <c r="B103" s="1614"/>
      <c r="C103" s="1614"/>
      <c r="D103" s="1614"/>
      <c r="E103" s="1614"/>
      <c r="F103" s="1614"/>
      <c r="G103" s="1614"/>
      <c r="H103" s="1614"/>
      <c r="I103" s="1614"/>
      <c r="J103" s="1614"/>
      <c r="K103" s="1614"/>
      <c r="L103" s="1614"/>
      <c r="M103" s="1614"/>
      <c r="N103" s="1614"/>
      <c r="O103" s="1614"/>
      <c r="P103" s="1614"/>
    </row>
    <row r="104" spans="1:16" s="497" customFormat="1" ht="19.899999999999999" customHeight="1" x14ac:dyDescent="0.25">
      <c r="A104" s="1612" t="s">
        <v>1</v>
      </c>
      <c r="B104" s="1612"/>
      <c r="C104" s="1612"/>
      <c r="D104" s="1612"/>
      <c r="E104" s="1612" t="s">
        <v>0</v>
      </c>
      <c r="F104" s="1612"/>
      <c r="G104" s="1612"/>
      <c r="H104" s="1612"/>
      <c r="I104" s="1613" t="s">
        <v>41</v>
      </c>
      <c r="J104" s="1613" t="s">
        <v>40</v>
      </c>
      <c r="K104" s="1613" t="s">
        <v>358</v>
      </c>
      <c r="L104" s="521">
        <v>2025</v>
      </c>
      <c r="M104" s="1613" t="s">
        <v>359</v>
      </c>
      <c r="N104" s="509">
        <v>2026</v>
      </c>
      <c r="O104" s="509">
        <v>2027</v>
      </c>
      <c r="P104" s="509">
        <v>2028</v>
      </c>
    </row>
    <row r="105" spans="1:16" s="497" customFormat="1" ht="63" customHeight="1" x14ac:dyDescent="0.25">
      <c r="A105" s="1612"/>
      <c r="B105" s="1612"/>
      <c r="C105" s="1612"/>
      <c r="D105" s="1612"/>
      <c r="E105" s="509" t="s">
        <v>42</v>
      </c>
      <c r="F105" s="509" t="s">
        <v>36</v>
      </c>
      <c r="G105" s="529" t="s">
        <v>13</v>
      </c>
      <c r="H105" s="510" t="s">
        <v>37</v>
      </c>
      <c r="I105" s="1613"/>
      <c r="J105" s="1613"/>
      <c r="K105" s="1613"/>
      <c r="L105" s="557" t="s">
        <v>39</v>
      </c>
      <c r="M105" s="1613"/>
      <c r="N105" s="529" t="s">
        <v>13</v>
      </c>
      <c r="O105" s="529" t="s">
        <v>14</v>
      </c>
      <c r="P105" s="529" t="s">
        <v>14</v>
      </c>
    </row>
    <row r="106" spans="1:16" s="497" customFormat="1" ht="15.75" x14ac:dyDescent="0.25">
      <c r="A106" s="1593">
        <v>1</v>
      </c>
      <c r="B106" s="1594"/>
      <c r="C106" s="1594"/>
      <c r="D106" s="1595"/>
      <c r="E106" s="509">
        <v>2</v>
      </c>
      <c r="F106" s="509">
        <v>3</v>
      </c>
      <c r="G106" s="509">
        <v>4</v>
      </c>
      <c r="H106" s="509">
        <v>5</v>
      </c>
      <c r="I106" s="509">
        <v>6</v>
      </c>
      <c r="J106" s="509">
        <v>7</v>
      </c>
      <c r="K106" s="509">
        <v>8</v>
      </c>
      <c r="L106" s="509">
        <v>9</v>
      </c>
      <c r="M106" s="509" t="s">
        <v>43</v>
      </c>
      <c r="N106" s="509">
        <v>11</v>
      </c>
      <c r="O106" s="509">
        <v>12</v>
      </c>
      <c r="P106" s="509">
        <v>13</v>
      </c>
    </row>
    <row r="107" spans="1:16" s="497" customFormat="1" ht="15.6" customHeight="1" x14ac:dyDescent="0.25">
      <c r="A107" s="1570"/>
      <c r="B107" s="1571"/>
      <c r="C107" s="1571"/>
      <c r="D107" s="1572"/>
      <c r="E107" s="539"/>
      <c r="F107" s="539"/>
      <c r="G107" s="539"/>
      <c r="H107" s="539"/>
      <c r="I107" s="539"/>
      <c r="J107" s="539"/>
      <c r="K107" s="539"/>
      <c r="L107" s="539"/>
      <c r="M107" s="539"/>
      <c r="N107" s="518"/>
      <c r="O107" s="518"/>
      <c r="P107" s="517"/>
    </row>
    <row r="108" spans="1:16" s="497" customFormat="1" ht="14.45" customHeight="1" x14ac:dyDescent="0.25"/>
    <row r="109" spans="1:16" s="508" customFormat="1" ht="14.45" customHeight="1" x14ac:dyDescent="0.25">
      <c r="A109" s="1857" t="s">
        <v>44</v>
      </c>
      <c r="B109" s="1746"/>
      <c r="C109" s="1746"/>
      <c r="D109" s="1746"/>
      <c r="E109" s="1746"/>
      <c r="F109" s="1746"/>
      <c r="G109" s="1746"/>
      <c r="H109" s="1746"/>
      <c r="I109" s="1746"/>
      <c r="J109" s="1746"/>
      <c r="K109" s="1746"/>
      <c r="L109" s="1746"/>
      <c r="M109" s="1746"/>
      <c r="N109" s="1746"/>
      <c r="O109" s="1746"/>
      <c r="P109" s="1858"/>
    </row>
    <row r="110" spans="1:16" s="508" customFormat="1" ht="24.6" customHeight="1" x14ac:dyDescent="0.25">
      <c r="A110" s="2721" t="s">
        <v>45</v>
      </c>
      <c r="B110" s="1735"/>
      <c r="C110" s="1735"/>
      <c r="D110" s="1735"/>
      <c r="E110" s="1735"/>
      <c r="F110" s="1735"/>
      <c r="G110" s="1735"/>
      <c r="H110" s="1735"/>
      <c r="I110" s="1735"/>
      <c r="J110" s="1735"/>
      <c r="K110" s="1735"/>
      <c r="L110" s="1735"/>
      <c r="M110" s="1735"/>
      <c r="N110" s="1735"/>
      <c r="O110" s="1735"/>
      <c r="P110" s="2722"/>
    </row>
    <row r="111" spans="1:16" s="508" customFormat="1" ht="24.6" customHeight="1" x14ac:dyDescent="0.25">
      <c r="A111" s="2721" t="s">
        <v>46</v>
      </c>
      <c r="B111" s="1735"/>
      <c r="C111" s="1735"/>
      <c r="D111" s="1735"/>
      <c r="E111" s="1735"/>
      <c r="F111" s="1735"/>
      <c r="G111" s="1735"/>
      <c r="H111" s="1735"/>
      <c r="I111" s="1735"/>
      <c r="J111" s="1735"/>
      <c r="K111" s="1735"/>
      <c r="L111" s="1735"/>
      <c r="M111" s="1735"/>
      <c r="N111" s="1735"/>
      <c r="O111" s="1735"/>
      <c r="P111" s="2722"/>
    </row>
    <row r="112" spans="1:16" s="508" customFormat="1" ht="24.6" customHeight="1" x14ac:dyDescent="0.25">
      <c r="A112" s="2723" t="s">
        <v>47</v>
      </c>
      <c r="B112" s="2724"/>
      <c r="C112" s="2724"/>
      <c r="D112" s="2724"/>
      <c r="E112" s="2724"/>
      <c r="F112" s="2724"/>
      <c r="G112" s="2724"/>
      <c r="H112" s="2724"/>
      <c r="I112" s="2724"/>
      <c r="J112" s="2724"/>
      <c r="K112" s="2724"/>
      <c r="L112" s="2724"/>
      <c r="M112" s="2724"/>
      <c r="N112" s="2724"/>
      <c r="O112" s="2724"/>
      <c r="P112" s="2725"/>
    </row>
    <row r="113" spans="1:16" s="497" customFormat="1" ht="15.75" x14ac:dyDescent="0.25"/>
    <row r="114" spans="1:16" s="497" customFormat="1" ht="37.5" customHeight="1" x14ac:dyDescent="0.25">
      <c r="A114" s="1741" t="s">
        <v>621</v>
      </c>
      <c r="B114" s="1741"/>
      <c r="C114" s="1741"/>
      <c r="D114" s="1741"/>
      <c r="E114" s="1741"/>
      <c r="F114" s="1741"/>
      <c r="G114" s="1741"/>
      <c r="H114" s="1741"/>
      <c r="I114" s="1741"/>
      <c r="J114" s="1741"/>
      <c r="K114" s="1741"/>
      <c r="L114" s="1741"/>
      <c r="M114" s="1741"/>
      <c r="N114" s="1741"/>
      <c r="O114" s="1741"/>
      <c r="P114" s="1741"/>
    </row>
  </sheetData>
  <mergeCells count="294">
    <mergeCell ref="A111:P111"/>
    <mergeCell ref="A112:P112"/>
    <mergeCell ref="A114:P114"/>
    <mergeCell ref="A106:D106"/>
    <mergeCell ref="A107:D107"/>
    <mergeCell ref="A109:P109"/>
    <mergeCell ref="A110:P110"/>
    <mergeCell ref="A103:P103"/>
    <mergeCell ref="A104:D105"/>
    <mergeCell ref="E104:H104"/>
    <mergeCell ref="I104:I105"/>
    <mergeCell ref="J104:J105"/>
    <mergeCell ref="K104:K105"/>
    <mergeCell ref="M104:M105"/>
    <mergeCell ref="A101:D101"/>
    <mergeCell ref="G101:H101"/>
    <mergeCell ref="K101:L101"/>
    <mergeCell ref="M101:N101"/>
    <mergeCell ref="O101:P101"/>
    <mergeCell ref="G102:H102"/>
    <mergeCell ref="K102:L102"/>
    <mergeCell ref="M102:N102"/>
    <mergeCell ref="O102:P102"/>
    <mergeCell ref="A99:D99"/>
    <mergeCell ref="G99:H99"/>
    <mergeCell ref="K99:L99"/>
    <mergeCell ref="M99:N99"/>
    <mergeCell ref="O99:P99"/>
    <mergeCell ref="A100:D100"/>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95:D95"/>
    <mergeCell ref="G95:H95"/>
    <mergeCell ref="K95:L95"/>
    <mergeCell ref="M95:N95"/>
    <mergeCell ref="O95:P95"/>
    <mergeCell ref="A96:D96"/>
    <mergeCell ref="G96:H96"/>
    <mergeCell ref="K96:L96"/>
    <mergeCell ref="M96:N96"/>
    <mergeCell ref="O96:P96"/>
    <mergeCell ref="A92:D92"/>
    <mergeCell ref="G92:H92"/>
    <mergeCell ref="K92:L92"/>
    <mergeCell ref="M92:N92"/>
    <mergeCell ref="O92:P92"/>
    <mergeCell ref="A94:D94"/>
    <mergeCell ref="G94:H94"/>
    <mergeCell ref="K94:L94"/>
    <mergeCell ref="M94:N94"/>
    <mergeCell ref="O94:P94"/>
    <mergeCell ref="A93:D93"/>
    <mergeCell ref="G93:H93"/>
    <mergeCell ref="K93:L93"/>
    <mergeCell ref="M93:N93"/>
    <mergeCell ref="O93:P93"/>
    <mergeCell ref="G90:H90"/>
    <mergeCell ref="K90:L90"/>
    <mergeCell ref="M90:N90"/>
    <mergeCell ref="O90:P90"/>
    <mergeCell ref="A91:D91"/>
    <mergeCell ref="G91:H91"/>
    <mergeCell ref="K91:L91"/>
    <mergeCell ref="M91:N91"/>
    <mergeCell ref="O91:P91"/>
    <mergeCell ref="A90:D90"/>
    <mergeCell ref="C85:I85"/>
    <mergeCell ref="A87:P87"/>
    <mergeCell ref="A88:D89"/>
    <mergeCell ref="E88:F88"/>
    <mergeCell ref="G88:H88"/>
    <mergeCell ref="K88:L88"/>
    <mergeCell ref="M88:N88"/>
    <mergeCell ref="O88:P88"/>
    <mergeCell ref="G89:H89"/>
    <mergeCell ref="K89:L89"/>
    <mergeCell ref="M89:N89"/>
    <mergeCell ref="O89:P89"/>
    <mergeCell ref="A86:P86"/>
    <mergeCell ref="C79:I79"/>
    <mergeCell ref="C80:I80"/>
    <mergeCell ref="C81:I81"/>
    <mergeCell ref="C82:I82"/>
    <mergeCell ref="A74:P74"/>
    <mergeCell ref="A75:A76"/>
    <mergeCell ref="B75:B76"/>
    <mergeCell ref="C75:I76"/>
    <mergeCell ref="J75:J76"/>
    <mergeCell ref="C77:I77"/>
    <mergeCell ref="C78:I78"/>
    <mergeCell ref="A77:A80"/>
    <mergeCell ref="A70:P70"/>
    <mergeCell ref="A71:C71"/>
    <mergeCell ref="D71:P71"/>
    <mergeCell ref="A72:C72"/>
    <mergeCell ref="D72:P72"/>
    <mergeCell ref="A73:C73"/>
    <mergeCell ref="D73:P73"/>
    <mergeCell ref="A67:B67"/>
    <mergeCell ref="C67:N67"/>
    <mergeCell ref="O67:P67"/>
    <mergeCell ref="A68:B68"/>
    <mergeCell ref="C68:N68"/>
    <mergeCell ref="O68:P68"/>
    <mergeCell ref="A69:P69"/>
    <mergeCell ref="A63:B63"/>
    <mergeCell ref="A64:P64"/>
    <mergeCell ref="A65:B65"/>
    <mergeCell ref="C65:N65"/>
    <mergeCell ref="O65:P65"/>
    <mergeCell ref="A66:B66"/>
    <mergeCell ref="C66:N66"/>
    <mergeCell ref="O66:P66"/>
    <mergeCell ref="A60:B60"/>
    <mergeCell ref="I60:J60"/>
    <mergeCell ref="A61:B61"/>
    <mergeCell ref="I61:J61"/>
    <mergeCell ref="A62:B62"/>
    <mergeCell ref="I62:J62"/>
    <mergeCell ref="A57:B57"/>
    <mergeCell ref="I57:J57"/>
    <mergeCell ref="A58:B58"/>
    <mergeCell ref="I58:J58"/>
    <mergeCell ref="A59:B59"/>
    <mergeCell ref="I59:J59"/>
    <mergeCell ref="A53:B53"/>
    <mergeCell ref="A54:B54"/>
    <mergeCell ref="I54:J54"/>
    <mergeCell ref="A55:B55"/>
    <mergeCell ref="I55:J55"/>
    <mergeCell ref="A56:B56"/>
    <mergeCell ref="I56:J56"/>
    <mergeCell ref="A49:B49"/>
    <mergeCell ref="I49:J49"/>
    <mergeCell ref="A50:B50"/>
    <mergeCell ref="I50:J50"/>
    <mergeCell ref="A51:B51"/>
    <mergeCell ref="A52:B52"/>
    <mergeCell ref="I52:J52"/>
    <mergeCell ref="A45:P45"/>
    <mergeCell ref="A46:B47"/>
    <mergeCell ref="C46:H46"/>
    <mergeCell ref="I46:J47"/>
    <mergeCell ref="A48:B48"/>
    <mergeCell ref="I48:J48"/>
    <mergeCell ref="A42:C42"/>
    <mergeCell ref="E42:F42"/>
    <mergeCell ref="G42:H42"/>
    <mergeCell ref="A43:C43"/>
    <mergeCell ref="E43:F43"/>
    <mergeCell ref="G43:H43"/>
    <mergeCell ref="A40:C40"/>
    <mergeCell ref="E40:F40"/>
    <mergeCell ref="G40:H40"/>
    <mergeCell ref="A41:C41"/>
    <mergeCell ref="E41:F41"/>
    <mergeCell ref="G41:H41"/>
    <mergeCell ref="A38:C38"/>
    <mergeCell ref="E38:F38"/>
    <mergeCell ref="G38:H38"/>
    <mergeCell ref="A39:C39"/>
    <mergeCell ref="E39:F39"/>
    <mergeCell ref="G39:H39"/>
    <mergeCell ref="A36:C36"/>
    <mergeCell ref="E36:F36"/>
    <mergeCell ref="G36:H36"/>
    <mergeCell ref="A37:C37"/>
    <mergeCell ref="E37:F37"/>
    <mergeCell ref="G37:H37"/>
    <mergeCell ref="A29:B29"/>
    <mergeCell ref="G29:H29"/>
    <mergeCell ref="K29:L29"/>
    <mergeCell ref="M29:N29"/>
    <mergeCell ref="O29:P29"/>
    <mergeCell ref="A34:C34"/>
    <mergeCell ref="E34:F34"/>
    <mergeCell ref="G34:H34"/>
    <mergeCell ref="A35:C35"/>
    <mergeCell ref="E35:F35"/>
    <mergeCell ref="G35:H35"/>
    <mergeCell ref="A31:P31"/>
    <mergeCell ref="A32:C33"/>
    <mergeCell ref="D32:F32"/>
    <mergeCell ref="G32:J32"/>
    <mergeCell ref="K32:M32"/>
    <mergeCell ref="N32:P32"/>
    <mergeCell ref="E33:F33"/>
    <mergeCell ref="G33:H33"/>
    <mergeCell ref="A27:B27"/>
    <mergeCell ref="G27:H27"/>
    <mergeCell ref="K27:L27"/>
    <mergeCell ref="M27:N27"/>
    <mergeCell ref="O27:P27"/>
    <mergeCell ref="A28:B28"/>
    <mergeCell ref="G28:H28"/>
    <mergeCell ref="K28:L28"/>
    <mergeCell ref="M28:N28"/>
    <mergeCell ref="O28:P28"/>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21:B21"/>
    <mergeCell ref="G21:H21"/>
    <mergeCell ref="K21:L21"/>
    <mergeCell ref="M21:N21"/>
    <mergeCell ref="O21:P21"/>
    <mergeCell ref="A22:B22"/>
    <mergeCell ref="G22:H22"/>
    <mergeCell ref="K22:L22"/>
    <mergeCell ref="M22:N22"/>
    <mergeCell ref="O22:P22"/>
    <mergeCell ref="A19:B20"/>
    <mergeCell ref="C19:F19"/>
    <mergeCell ref="G19:H19"/>
    <mergeCell ref="K19:L19"/>
    <mergeCell ref="M19:N19"/>
    <mergeCell ref="O19:P19"/>
    <mergeCell ref="G20:H20"/>
    <mergeCell ref="K20:L20"/>
    <mergeCell ref="M20:N20"/>
    <mergeCell ref="O20:P20"/>
    <mergeCell ref="A16:D16"/>
    <mergeCell ref="G16:H16"/>
    <mergeCell ref="K16:L16"/>
    <mergeCell ref="M16:N16"/>
    <mergeCell ref="O16:P16"/>
    <mergeCell ref="A17:D17"/>
    <mergeCell ref="G17:H17"/>
    <mergeCell ref="K17:L17"/>
    <mergeCell ref="M17:N17"/>
    <mergeCell ref="O17:P17"/>
    <mergeCell ref="G12:H12"/>
    <mergeCell ref="K12:L12"/>
    <mergeCell ref="M12:N12"/>
    <mergeCell ref="O12:P12"/>
    <mergeCell ref="G13:H13"/>
    <mergeCell ref="A15:D15"/>
    <mergeCell ref="G15:H15"/>
    <mergeCell ref="K15:L15"/>
    <mergeCell ref="M15:N15"/>
    <mergeCell ref="O15:P15"/>
    <mergeCell ref="C83:I83"/>
    <mergeCell ref="A81:A83"/>
    <mergeCell ref="C84:I84"/>
    <mergeCell ref="A84:A85"/>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s>
  <phoneticPr fontId="54" type="noConversion"/>
  <pageMargins left="0.2" right="0.2" top="0.25" bottom="0.25" header="0.3" footer="0.3"/>
  <pageSetup paperSize="9" scale="98"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T96"/>
  <sheetViews>
    <sheetView workbookViewId="0">
      <selection activeCell="D61" sqref="D61:P61"/>
    </sheetView>
  </sheetViews>
  <sheetFormatPr defaultColWidth="8.28515625" defaultRowHeight="15" x14ac:dyDescent="0.25"/>
  <cols>
    <col min="1" max="1" width="10.28515625" style="70" customWidth="1"/>
    <col min="2" max="2" width="9.28515625" style="70" customWidth="1"/>
    <col min="3" max="3" width="8.28515625" style="70" customWidth="1"/>
    <col min="4" max="4" width="10.28515625" style="70" customWidth="1"/>
    <col min="5" max="5" width="8.28515625" style="70" customWidth="1"/>
    <col min="6" max="6" width="8" style="70" customWidth="1"/>
    <col min="7" max="8" width="7.28515625" style="70" customWidth="1"/>
    <col min="9" max="9" width="11.28515625" style="70" customWidth="1"/>
    <col min="10" max="12" width="10.28515625" style="70" customWidth="1"/>
    <col min="13" max="13" width="13.28515625" style="70" customWidth="1"/>
    <col min="14" max="14" width="11" style="70" customWidth="1"/>
    <col min="15" max="15" width="9.28515625" style="70" customWidth="1"/>
    <col min="16" max="16" width="11" style="70" customWidth="1"/>
    <col min="17" max="16384" width="8.28515625" style="70"/>
  </cols>
  <sheetData>
    <row r="1" spans="1:16" x14ac:dyDescent="0.25">
      <c r="A1" s="727"/>
      <c r="B1" s="728"/>
      <c r="C1" s="728"/>
      <c r="D1" s="728"/>
      <c r="E1" s="728"/>
      <c r="F1" s="728"/>
      <c r="G1" s="728"/>
      <c r="H1" s="728"/>
      <c r="I1" s="728"/>
      <c r="J1" s="728"/>
      <c r="K1" s="728"/>
      <c r="L1" s="728"/>
      <c r="M1" s="728"/>
      <c r="N1" s="994" t="s">
        <v>66</v>
      </c>
      <c r="O1" s="994"/>
      <c r="P1" s="994"/>
    </row>
    <row r="2" spans="1:16" x14ac:dyDescent="0.25">
      <c r="A2" s="729"/>
      <c r="E2" s="993" t="s">
        <v>28</v>
      </c>
      <c r="F2" s="993"/>
      <c r="G2" s="993"/>
      <c r="H2" s="993"/>
      <c r="I2" s="993"/>
      <c r="J2" s="993"/>
    </row>
    <row r="3" spans="1:16" x14ac:dyDescent="0.25">
      <c r="A3" s="729"/>
      <c r="D3" s="993" t="s">
        <v>355</v>
      </c>
      <c r="E3" s="993"/>
      <c r="F3" s="993"/>
      <c r="G3" s="993"/>
      <c r="H3" s="993"/>
      <c r="I3" s="993"/>
      <c r="J3" s="993"/>
      <c r="K3" s="993"/>
      <c r="L3" s="993"/>
    </row>
    <row r="4" spans="1:16" x14ac:dyDescent="0.25">
      <c r="A4" s="729"/>
      <c r="D4" s="71"/>
      <c r="E4" s="71"/>
      <c r="F4" s="71"/>
      <c r="G4" s="71"/>
      <c r="H4" s="71"/>
      <c r="I4" s="71"/>
      <c r="J4" s="71"/>
      <c r="K4" s="71"/>
      <c r="L4" s="71"/>
    </row>
    <row r="5" spans="1:16" x14ac:dyDescent="0.25">
      <c r="A5" s="730"/>
      <c r="B5" s="731"/>
      <c r="C5" s="731"/>
      <c r="D5" s="731"/>
      <c r="E5" s="731"/>
      <c r="F5" s="731"/>
      <c r="G5" s="731"/>
      <c r="H5" s="731"/>
      <c r="I5" s="731"/>
      <c r="J5" s="731"/>
      <c r="K5" s="731"/>
      <c r="L5" s="731"/>
      <c r="M5" s="731"/>
      <c r="N5" s="731"/>
      <c r="O5" s="731"/>
      <c r="P5" s="635" t="s">
        <v>0</v>
      </c>
    </row>
    <row r="6" spans="1:16" x14ac:dyDescent="0.25">
      <c r="A6" s="2726" t="s">
        <v>29</v>
      </c>
      <c r="B6" s="2726"/>
      <c r="C6" s="2726"/>
      <c r="D6" s="987" t="s">
        <v>116</v>
      </c>
      <c r="E6" s="988"/>
      <c r="F6" s="988"/>
      <c r="G6" s="988"/>
      <c r="H6" s="988"/>
      <c r="I6" s="988"/>
      <c r="J6" s="988"/>
      <c r="K6" s="988"/>
      <c r="L6" s="988"/>
      <c r="M6" s="988"/>
      <c r="N6" s="988"/>
      <c r="O6" s="989"/>
      <c r="P6" s="73">
        <v>1</v>
      </c>
    </row>
    <row r="7" spans="1:16" x14ac:dyDescent="0.25">
      <c r="A7" s="2726" t="s">
        <v>30</v>
      </c>
      <c r="B7" s="2726"/>
      <c r="C7" s="2726"/>
      <c r="D7" s="2727" t="s">
        <v>117</v>
      </c>
      <c r="E7" s="2727"/>
      <c r="F7" s="2727"/>
      <c r="G7" s="2727"/>
      <c r="H7" s="2727"/>
      <c r="I7" s="2727"/>
      <c r="J7" s="2727"/>
      <c r="K7" s="2727"/>
      <c r="L7" s="2727"/>
      <c r="M7" s="2727"/>
      <c r="N7" s="2727"/>
      <c r="O7" s="2727"/>
      <c r="P7" s="74" t="s">
        <v>70</v>
      </c>
    </row>
    <row r="8" spans="1:16" x14ac:dyDescent="0.25">
      <c r="A8" s="2726" t="s">
        <v>31</v>
      </c>
      <c r="B8" s="2726"/>
      <c r="C8" s="2726"/>
      <c r="D8" s="954"/>
      <c r="E8" s="956"/>
      <c r="F8" s="956"/>
      <c r="G8" s="956"/>
      <c r="H8" s="956"/>
      <c r="I8" s="956"/>
      <c r="J8" s="956"/>
      <c r="K8" s="956"/>
      <c r="L8" s="956"/>
      <c r="M8" s="956"/>
      <c r="N8" s="956"/>
      <c r="O8" s="955"/>
      <c r="P8" s="74"/>
    </row>
    <row r="10" spans="1:16" x14ac:dyDescent="0.25">
      <c r="A10" s="954" t="s">
        <v>194</v>
      </c>
      <c r="B10" s="956"/>
      <c r="C10" s="956"/>
      <c r="D10" s="956"/>
      <c r="E10" s="956"/>
      <c r="F10" s="956"/>
      <c r="G10" s="956"/>
      <c r="H10" s="956"/>
      <c r="I10" s="956"/>
      <c r="J10" s="956"/>
      <c r="K10" s="956"/>
      <c r="L10" s="956"/>
      <c r="M10" s="956"/>
      <c r="N10" s="956"/>
      <c r="O10" s="956"/>
      <c r="P10" s="955"/>
    </row>
    <row r="11" spans="1:16" x14ac:dyDescent="0.25">
      <c r="A11" s="75"/>
      <c r="B11" s="75"/>
      <c r="C11" s="75"/>
      <c r="D11" s="75"/>
      <c r="E11" s="75"/>
      <c r="F11" s="75"/>
      <c r="G11" s="75"/>
      <c r="H11" s="75"/>
      <c r="I11" s="75"/>
      <c r="J11" s="75"/>
      <c r="K11" s="75"/>
      <c r="L11" s="75"/>
      <c r="M11" s="75"/>
      <c r="N11" s="75"/>
      <c r="O11" s="75"/>
      <c r="P11" s="75"/>
    </row>
    <row r="12" spans="1:16" x14ac:dyDescent="0.25">
      <c r="A12" s="973" t="s">
        <v>1</v>
      </c>
      <c r="B12" s="994"/>
      <c r="C12" s="994"/>
      <c r="D12" s="974"/>
      <c r="E12" s="970" t="s">
        <v>0</v>
      </c>
      <c r="F12" s="972"/>
      <c r="G12" s="969">
        <v>2023</v>
      </c>
      <c r="H12" s="969"/>
      <c r="I12" s="73">
        <v>2024</v>
      </c>
      <c r="J12" s="73">
        <v>2025</v>
      </c>
      <c r="K12" s="2729">
        <v>2026</v>
      </c>
      <c r="L12" s="2729"/>
      <c r="M12" s="2729">
        <v>2027</v>
      </c>
      <c r="N12" s="2729"/>
      <c r="O12" s="2729">
        <v>2028</v>
      </c>
      <c r="P12" s="2729"/>
    </row>
    <row r="13" spans="1:16" ht="30" x14ac:dyDescent="0.25">
      <c r="A13" s="975"/>
      <c r="B13" s="995"/>
      <c r="C13" s="995"/>
      <c r="D13" s="976"/>
      <c r="E13" s="73" t="s">
        <v>33</v>
      </c>
      <c r="F13" s="76" t="s">
        <v>34</v>
      </c>
      <c r="G13" s="970" t="s">
        <v>11</v>
      </c>
      <c r="H13" s="972"/>
      <c r="I13" s="73" t="s">
        <v>11</v>
      </c>
      <c r="J13" s="73" t="s">
        <v>12</v>
      </c>
      <c r="K13" s="970" t="s">
        <v>13</v>
      </c>
      <c r="L13" s="972"/>
      <c r="M13" s="970" t="s">
        <v>14</v>
      </c>
      <c r="N13" s="972"/>
      <c r="O13" s="970" t="s">
        <v>14</v>
      </c>
      <c r="P13" s="972"/>
    </row>
    <row r="14" spans="1:16" x14ac:dyDescent="0.25">
      <c r="A14" s="2728" t="s">
        <v>35</v>
      </c>
      <c r="B14" s="2728"/>
      <c r="C14" s="2728"/>
      <c r="D14" s="2728"/>
      <c r="E14" s="73">
        <v>4</v>
      </c>
      <c r="F14" s="73"/>
      <c r="G14" s="983">
        <f>G15+G16+G17</f>
        <v>0</v>
      </c>
      <c r="H14" s="990"/>
      <c r="I14" s="62">
        <f>I15+I16+I17</f>
        <v>0</v>
      </c>
      <c r="J14" s="62">
        <f>J15+J16+J17</f>
        <v>8380</v>
      </c>
      <c r="K14" s="983">
        <f>K15+K16+K17</f>
        <v>8380</v>
      </c>
      <c r="L14" s="990"/>
      <c r="M14" s="983">
        <f t="shared" ref="M14" si="0">M15+M16+M17</f>
        <v>8380</v>
      </c>
      <c r="N14" s="990"/>
      <c r="O14" s="983">
        <f t="shared" ref="O14" si="1">O15+O16+O17</f>
        <v>8380</v>
      </c>
      <c r="P14" s="990"/>
    </row>
    <row r="15" spans="1:16" x14ac:dyDescent="0.25">
      <c r="A15" s="2726" t="s">
        <v>88</v>
      </c>
      <c r="B15" s="2726"/>
      <c r="C15" s="2726"/>
      <c r="D15" s="2726"/>
      <c r="E15" s="73"/>
      <c r="F15" s="73">
        <v>22</v>
      </c>
      <c r="G15" s="2593">
        <f>G75</f>
        <v>0</v>
      </c>
      <c r="H15" s="969"/>
      <c r="I15" s="77">
        <f>I75</f>
        <v>0</v>
      </c>
      <c r="J15" s="77">
        <f>J75</f>
        <v>366</v>
      </c>
      <c r="K15" s="2593">
        <f>K75</f>
        <v>366</v>
      </c>
      <c r="L15" s="969"/>
      <c r="M15" s="2593">
        <f t="shared" ref="M15" si="2">M75</f>
        <v>366</v>
      </c>
      <c r="N15" s="969"/>
      <c r="O15" s="2593">
        <f t="shared" ref="O15" si="3">O75</f>
        <v>366</v>
      </c>
      <c r="P15" s="969"/>
    </row>
    <row r="16" spans="1:16" x14ac:dyDescent="0.25">
      <c r="A16" s="2726" t="s">
        <v>72</v>
      </c>
      <c r="B16" s="2726"/>
      <c r="C16" s="2726"/>
      <c r="D16" s="2726"/>
      <c r="E16" s="73"/>
      <c r="F16" s="73">
        <v>31</v>
      </c>
      <c r="G16" s="969">
        <f>G77</f>
        <v>0</v>
      </c>
      <c r="H16" s="969"/>
      <c r="I16" s="77">
        <f>I77</f>
        <v>0</v>
      </c>
      <c r="J16" s="77">
        <f t="shared" ref="J16" si="4">J77</f>
        <v>7980</v>
      </c>
      <c r="K16" s="2593">
        <f>K77</f>
        <v>7980</v>
      </c>
      <c r="L16" s="969"/>
      <c r="M16" s="2593">
        <f t="shared" ref="M16" si="5">M77</f>
        <v>7980</v>
      </c>
      <c r="N16" s="969"/>
      <c r="O16" s="2593">
        <f t="shared" ref="O16" si="6">O77</f>
        <v>7980</v>
      </c>
      <c r="P16" s="969"/>
    </row>
    <row r="17" spans="1:16" x14ac:dyDescent="0.25">
      <c r="A17" s="2726" t="s">
        <v>73</v>
      </c>
      <c r="B17" s="2726"/>
      <c r="C17" s="2726"/>
      <c r="D17" s="2726"/>
      <c r="E17" s="73"/>
      <c r="F17" s="73">
        <v>33</v>
      </c>
      <c r="G17" s="2593">
        <f>G79</f>
        <v>0</v>
      </c>
      <c r="H17" s="969"/>
      <c r="I17" s="77">
        <f>I79</f>
        <v>0</v>
      </c>
      <c r="J17" s="77">
        <f>J79</f>
        <v>34</v>
      </c>
      <c r="K17" s="2593">
        <f>K79</f>
        <v>34</v>
      </c>
      <c r="L17" s="969"/>
      <c r="M17" s="2593">
        <f t="shared" ref="M17" si="7">M79</f>
        <v>34</v>
      </c>
      <c r="N17" s="969"/>
      <c r="O17" s="2593">
        <f t="shared" ref="O17" si="8">O79</f>
        <v>34</v>
      </c>
      <c r="P17" s="969"/>
    </row>
    <row r="19" spans="1:16" x14ac:dyDescent="0.25">
      <c r="A19" s="973" t="s">
        <v>1</v>
      </c>
      <c r="B19" s="974"/>
      <c r="C19" s="2729" t="s">
        <v>0</v>
      </c>
      <c r="D19" s="2729"/>
      <c r="E19" s="2729"/>
      <c r="F19" s="2729"/>
      <c r="G19" s="969">
        <v>2023</v>
      </c>
      <c r="H19" s="969"/>
      <c r="I19" s="73">
        <v>2024</v>
      </c>
      <c r="J19" s="73">
        <v>2025</v>
      </c>
      <c r="K19" s="969">
        <v>2026</v>
      </c>
      <c r="L19" s="969"/>
      <c r="M19" s="969">
        <v>2027</v>
      </c>
      <c r="N19" s="969"/>
      <c r="O19" s="969">
        <v>2028</v>
      </c>
      <c r="P19" s="969"/>
    </row>
    <row r="20" spans="1:16" ht="30" x14ac:dyDescent="0.25">
      <c r="A20" s="975"/>
      <c r="B20" s="976"/>
      <c r="C20" s="73" t="s">
        <v>59</v>
      </c>
      <c r="D20" s="73" t="s">
        <v>60</v>
      </c>
      <c r="E20" s="73" t="s">
        <v>33</v>
      </c>
      <c r="F20" s="76" t="s">
        <v>34</v>
      </c>
      <c r="G20" s="970" t="s">
        <v>11</v>
      </c>
      <c r="H20" s="972"/>
      <c r="I20" s="73" t="s">
        <v>11</v>
      </c>
      <c r="J20" s="73" t="s">
        <v>12</v>
      </c>
      <c r="K20" s="970" t="s">
        <v>13</v>
      </c>
      <c r="L20" s="972"/>
      <c r="M20" s="970" t="s">
        <v>14</v>
      </c>
      <c r="N20" s="972"/>
      <c r="O20" s="970" t="s">
        <v>14</v>
      </c>
      <c r="P20" s="972"/>
    </row>
    <row r="21" spans="1:16" x14ac:dyDescent="0.25">
      <c r="A21" s="996" t="s">
        <v>61</v>
      </c>
      <c r="B21" s="997"/>
      <c r="C21" s="78"/>
      <c r="D21" s="78"/>
      <c r="E21" s="78"/>
      <c r="F21" s="78"/>
      <c r="G21" s="2730">
        <f>G28+G22</f>
        <v>0</v>
      </c>
      <c r="H21" s="2730"/>
      <c r="I21" s="79">
        <f>I28+I22</f>
        <v>0</v>
      </c>
      <c r="J21" s="79">
        <f>J28+J22</f>
        <v>8380</v>
      </c>
      <c r="K21" s="2730">
        <f>K28+K22</f>
        <v>8380</v>
      </c>
      <c r="L21" s="2730"/>
      <c r="M21" s="2730">
        <f t="shared" ref="M21" si="9">M28+M22</f>
        <v>8380</v>
      </c>
      <c r="N21" s="2730"/>
      <c r="O21" s="2730">
        <f t="shared" ref="O21" si="10">O28+O22</f>
        <v>8380</v>
      </c>
      <c r="P21" s="2730"/>
    </row>
    <row r="22" spans="1:16" ht="34.9" customHeight="1" x14ac:dyDescent="0.25">
      <c r="A22" s="981" t="s">
        <v>62</v>
      </c>
      <c r="B22" s="982"/>
      <c r="C22" s="73">
        <v>2</v>
      </c>
      <c r="D22" s="78"/>
      <c r="E22" s="78"/>
      <c r="F22" s="78"/>
      <c r="G22" s="2731"/>
      <c r="H22" s="2731"/>
      <c r="I22" s="80"/>
      <c r="J22" s="84">
        <f>M48</f>
        <v>380</v>
      </c>
      <c r="K22" s="2731">
        <f>N48</f>
        <v>380</v>
      </c>
      <c r="L22" s="2731"/>
      <c r="M22" s="2731">
        <f>O48</f>
        <v>380</v>
      </c>
      <c r="N22" s="2731"/>
      <c r="O22" s="2731">
        <f>P48</f>
        <v>380</v>
      </c>
      <c r="P22" s="2731"/>
    </row>
    <row r="23" spans="1:16" x14ac:dyDescent="0.25">
      <c r="A23" s="2729"/>
      <c r="B23" s="2729"/>
      <c r="C23" s="78"/>
      <c r="D23" s="78"/>
      <c r="E23" s="78"/>
      <c r="F23" s="78"/>
      <c r="G23" s="2731"/>
      <c r="H23" s="2731"/>
      <c r="I23" s="80"/>
      <c r="J23" s="81"/>
      <c r="K23" s="2731"/>
      <c r="L23" s="2731"/>
      <c r="M23" s="2731"/>
      <c r="N23" s="2731"/>
      <c r="O23" s="2731"/>
      <c r="P23" s="2731"/>
    </row>
    <row r="24" spans="1:16" x14ac:dyDescent="0.25">
      <c r="A24" s="2729"/>
      <c r="B24" s="2729"/>
      <c r="C24" s="78"/>
      <c r="D24" s="78"/>
      <c r="E24" s="78"/>
      <c r="F24" s="78"/>
      <c r="G24" s="2731"/>
      <c r="H24" s="2731"/>
      <c r="I24" s="80"/>
      <c r="J24" s="81"/>
      <c r="K24" s="2731"/>
      <c r="L24" s="2731"/>
      <c r="M24" s="2731"/>
      <c r="N24" s="2731"/>
      <c r="O24" s="2731"/>
      <c r="P24" s="2731"/>
    </row>
    <row r="25" spans="1:16" x14ac:dyDescent="0.25">
      <c r="A25" s="981" t="s">
        <v>63</v>
      </c>
      <c r="B25" s="982"/>
      <c r="C25" s="82">
        <v>2</v>
      </c>
      <c r="D25" s="78"/>
      <c r="E25" s="78"/>
      <c r="F25" s="78"/>
      <c r="G25" s="2731"/>
      <c r="H25" s="2731"/>
      <c r="I25" s="80"/>
      <c r="J25" s="81"/>
      <c r="K25" s="2731" t="s">
        <v>118</v>
      </c>
      <c r="L25" s="2731"/>
      <c r="M25" s="2731"/>
      <c r="N25" s="2731"/>
      <c r="O25" s="2731"/>
      <c r="P25" s="2731"/>
    </row>
    <row r="26" spans="1:16" x14ac:dyDescent="0.25">
      <c r="A26" s="2729"/>
      <c r="B26" s="2729"/>
      <c r="C26" s="78"/>
      <c r="D26" s="78"/>
      <c r="E26" s="78"/>
      <c r="F26" s="78"/>
      <c r="G26" s="2731"/>
      <c r="H26" s="2731"/>
      <c r="I26" s="80"/>
      <c r="J26" s="81"/>
      <c r="K26" s="2731"/>
      <c r="L26" s="2731"/>
      <c r="M26" s="2731"/>
      <c r="N26" s="2731"/>
      <c r="O26" s="2731"/>
      <c r="P26" s="2731"/>
    </row>
    <row r="27" spans="1:16" x14ac:dyDescent="0.25">
      <c r="A27" s="964"/>
      <c r="B27" s="965"/>
      <c r="C27" s="78"/>
      <c r="D27" s="78"/>
      <c r="E27" s="78"/>
      <c r="F27" s="78"/>
      <c r="G27" s="1004"/>
      <c r="H27" s="1005"/>
      <c r="I27" s="80"/>
      <c r="J27" s="81"/>
      <c r="K27" s="1004"/>
      <c r="L27" s="1005"/>
      <c r="M27" s="1004"/>
      <c r="N27" s="1005"/>
      <c r="O27" s="1004"/>
      <c r="P27" s="1005"/>
    </row>
    <row r="28" spans="1:16" x14ac:dyDescent="0.25">
      <c r="A28" s="981" t="s">
        <v>64</v>
      </c>
      <c r="B28" s="982"/>
      <c r="C28" s="83">
        <v>1</v>
      </c>
      <c r="D28" s="78"/>
      <c r="E28" s="83" t="s">
        <v>119</v>
      </c>
      <c r="F28" s="78">
        <v>10</v>
      </c>
      <c r="G28" s="1004">
        <f>G14</f>
        <v>0</v>
      </c>
      <c r="H28" s="1005"/>
      <c r="I28" s="84">
        <f>I14</f>
        <v>0</v>
      </c>
      <c r="J28" s="84">
        <f>J14-M48</f>
        <v>8000</v>
      </c>
      <c r="K28" s="1004">
        <f>K14-N48</f>
        <v>8000</v>
      </c>
      <c r="L28" s="1005"/>
      <c r="M28" s="1004">
        <f>M14-O48</f>
        <v>8000</v>
      </c>
      <c r="N28" s="1005"/>
      <c r="O28" s="1004">
        <f>O14-P48</f>
        <v>8000</v>
      </c>
      <c r="P28" s="1005"/>
    </row>
    <row r="29" spans="1:16" x14ac:dyDescent="0.25">
      <c r="A29" s="964"/>
      <c r="B29" s="965"/>
      <c r="C29" s="78"/>
      <c r="D29" s="78"/>
      <c r="E29" s="78"/>
      <c r="F29" s="78"/>
      <c r="G29" s="970"/>
      <c r="H29" s="972"/>
      <c r="I29" s="73"/>
      <c r="J29" s="78"/>
      <c r="K29" s="964"/>
      <c r="L29" s="965"/>
      <c r="M29" s="964"/>
      <c r="N29" s="965"/>
      <c r="O29" s="964"/>
      <c r="P29" s="965"/>
    </row>
    <row r="31" spans="1:16" x14ac:dyDescent="0.25">
      <c r="A31" s="1033" t="s">
        <v>200</v>
      </c>
      <c r="B31" s="2734"/>
      <c r="C31" s="2734"/>
      <c r="D31" s="2734"/>
      <c r="E31" s="2734"/>
      <c r="F31" s="2734"/>
      <c r="G31" s="2734"/>
      <c r="H31" s="2734"/>
      <c r="I31" s="2734"/>
      <c r="J31" s="2734"/>
      <c r="K31" s="2734"/>
      <c r="L31" s="2734"/>
      <c r="M31" s="2734"/>
      <c r="N31" s="2734"/>
      <c r="O31" s="2734"/>
      <c r="P31" s="2735"/>
    </row>
    <row r="32" spans="1:16" x14ac:dyDescent="0.25">
      <c r="A32" s="969" t="s">
        <v>1</v>
      </c>
      <c r="B32" s="969"/>
      <c r="C32" s="969"/>
      <c r="D32" s="969" t="s">
        <v>0</v>
      </c>
      <c r="E32" s="969"/>
      <c r="F32" s="969"/>
      <c r="G32" s="969" t="s">
        <v>356</v>
      </c>
      <c r="H32" s="969"/>
      <c r="I32" s="969"/>
      <c r="J32" s="969"/>
      <c r="K32" s="969" t="s">
        <v>67</v>
      </c>
      <c r="L32" s="969"/>
      <c r="M32" s="969"/>
      <c r="N32" s="969" t="s">
        <v>357</v>
      </c>
      <c r="O32" s="969"/>
      <c r="P32" s="969"/>
    </row>
    <row r="33" spans="1:16" ht="56.25" x14ac:dyDescent="0.25">
      <c r="A33" s="969"/>
      <c r="B33" s="969"/>
      <c r="C33" s="969"/>
      <c r="D33" s="73" t="s">
        <v>33</v>
      </c>
      <c r="E33" s="2732" t="s">
        <v>51</v>
      </c>
      <c r="F33" s="2732"/>
      <c r="G33" s="2733" t="s">
        <v>48</v>
      </c>
      <c r="H33" s="2733"/>
      <c r="I33" s="85" t="s">
        <v>49</v>
      </c>
      <c r="J33" s="85" t="s">
        <v>50</v>
      </c>
      <c r="K33" s="85" t="s">
        <v>48</v>
      </c>
      <c r="L33" s="85" t="s">
        <v>49</v>
      </c>
      <c r="M33" s="85" t="s">
        <v>50</v>
      </c>
      <c r="N33" s="85" t="s">
        <v>48</v>
      </c>
      <c r="O33" s="85" t="s">
        <v>49</v>
      </c>
      <c r="P33" s="85" t="s">
        <v>50</v>
      </c>
    </row>
    <row r="34" spans="1:16" x14ac:dyDescent="0.25">
      <c r="A34" s="2726" t="s">
        <v>9</v>
      </c>
      <c r="B34" s="2726"/>
      <c r="C34" s="2726"/>
      <c r="D34" s="78"/>
      <c r="E34" s="969"/>
      <c r="F34" s="969"/>
      <c r="G34" s="2736">
        <f>G35</f>
        <v>8380</v>
      </c>
      <c r="H34" s="2737"/>
      <c r="I34" s="86"/>
      <c r="J34" s="86"/>
      <c r="K34" s="87">
        <f>K35</f>
        <v>8380</v>
      </c>
      <c r="L34" s="86"/>
      <c r="M34" s="86"/>
      <c r="N34" s="87">
        <f>N35</f>
        <v>8380</v>
      </c>
      <c r="O34" s="86"/>
      <c r="P34" s="86"/>
    </row>
    <row r="35" spans="1:16" s="90" customFormat="1" x14ac:dyDescent="0.25">
      <c r="A35" s="2738" t="s">
        <v>120</v>
      </c>
      <c r="B35" s="2738"/>
      <c r="C35" s="2738"/>
      <c r="D35" s="88" t="s">
        <v>56</v>
      </c>
      <c r="E35" s="2739"/>
      <c r="F35" s="2739"/>
      <c r="G35" s="2740">
        <f>G40</f>
        <v>8380</v>
      </c>
      <c r="H35" s="2739"/>
      <c r="I35" s="88"/>
      <c r="J35" s="88"/>
      <c r="K35" s="89">
        <f>K40</f>
        <v>8380</v>
      </c>
      <c r="L35" s="88"/>
      <c r="M35" s="88"/>
      <c r="N35" s="89">
        <f>N40</f>
        <v>8380</v>
      </c>
      <c r="O35" s="88"/>
      <c r="P35" s="88"/>
    </row>
    <row r="36" spans="1:16" s="90" customFormat="1" x14ac:dyDescent="0.25">
      <c r="A36" s="949" t="s">
        <v>53</v>
      </c>
      <c r="B36" s="950"/>
      <c r="C36" s="951"/>
      <c r="D36" s="88" t="s">
        <v>57</v>
      </c>
      <c r="E36" s="952"/>
      <c r="F36" s="953"/>
      <c r="G36" s="952"/>
      <c r="H36" s="953"/>
      <c r="I36" s="88"/>
      <c r="J36" s="88"/>
      <c r="K36" s="88"/>
      <c r="L36" s="88"/>
      <c r="M36" s="88"/>
      <c r="N36" s="88"/>
      <c r="O36" s="88"/>
      <c r="P36" s="88"/>
    </row>
    <row r="37" spans="1:16" s="90" customFormat="1" x14ac:dyDescent="0.25">
      <c r="A37" s="952"/>
      <c r="B37" s="985"/>
      <c r="C37" s="953"/>
      <c r="D37" s="88"/>
      <c r="E37" s="952"/>
      <c r="F37" s="953"/>
      <c r="G37" s="952"/>
      <c r="H37" s="953"/>
      <c r="I37" s="88"/>
      <c r="J37" s="88"/>
      <c r="K37" s="88"/>
      <c r="L37" s="88"/>
      <c r="M37" s="88"/>
      <c r="N37" s="88"/>
      <c r="O37" s="88"/>
      <c r="P37" s="88"/>
    </row>
    <row r="38" spans="1:16" s="90" customFormat="1" x14ac:dyDescent="0.25">
      <c r="A38" s="949"/>
      <c r="B38" s="950"/>
      <c r="C38" s="951"/>
      <c r="D38" s="88"/>
      <c r="E38" s="952"/>
      <c r="F38" s="953"/>
      <c r="G38" s="952"/>
      <c r="H38" s="953"/>
      <c r="I38" s="88"/>
      <c r="J38" s="88"/>
      <c r="K38" s="88"/>
      <c r="L38" s="88"/>
      <c r="M38" s="88"/>
      <c r="N38" s="88"/>
      <c r="O38" s="88"/>
      <c r="P38" s="88"/>
    </row>
    <row r="39" spans="1:16" x14ac:dyDescent="0.25">
      <c r="A39" s="2726"/>
      <c r="B39" s="2726"/>
      <c r="C39" s="2726"/>
      <c r="D39" s="78"/>
      <c r="E39" s="969"/>
      <c r="F39" s="969"/>
      <c r="G39" s="969"/>
      <c r="H39" s="969"/>
      <c r="I39" s="73"/>
      <c r="J39" s="73"/>
      <c r="K39" s="73"/>
      <c r="L39" s="73"/>
      <c r="M39" s="73"/>
      <c r="N39" s="73"/>
      <c r="O39" s="73"/>
      <c r="P39" s="73"/>
    </row>
    <row r="40" spans="1:16" x14ac:dyDescent="0.25">
      <c r="A40" s="2726" t="s">
        <v>9</v>
      </c>
      <c r="B40" s="2726"/>
      <c r="C40" s="2726"/>
      <c r="D40" s="78"/>
      <c r="E40" s="969"/>
      <c r="F40" s="969"/>
      <c r="G40" s="2736">
        <f>G42+G41</f>
        <v>8380</v>
      </c>
      <c r="H40" s="2737"/>
      <c r="I40" s="86"/>
      <c r="J40" s="86"/>
      <c r="K40" s="87">
        <f>K42+K41</f>
        <v>8380</v>
      </c>
      <c r="L40" s="86"/>
      <c r="M40" s="86"/>
      <c r="N40" s="87">
        <f>N42+N41</f>
        <v>8380</v>
      </c>
      <c r="O40" s="86"/>
      <c r="P40" s="86"/>
    </row>
    <row r="41" spans="1:16" s="90" customFormat="1" x14ac:dyDescent="0.25">
      <c r="A41" s="2738" t="s">
        <v>54</v>
      </c>
      <c r="B41" s="2738"/>
      <c r="C41" s="2738"/>
      <c r="D41" s="88"/>
      <c r="E41" s="2739"/>
      <c r="F41" s="2739"/>
      <c r="G41" s="2739">
        <f>N48</f>
        <v>380</v>
      </c>
      <c r="H41" s="2739"/>
      <c r="I41" s="88"/>
      <c r="J41" s="88"/>
      <c r="K41" s="88">
        <f>O48</f>
        <v>380</v>
      </c>
      <c r="L41" s="88"/>
      <c r="M41" s="88"/>
      <c r="N41" s="88">
        <f>P48</f>
        <v>380</v>
      </c>
      <c r="O41" s="88"/>
      <c r="P41" s="88"/>
    </row>
    <row r="42" spans="1:16" s="90" customFormat="1" x14ac:dyDescent="0.25">
      <c r="A42" s="2738" t="s">
        <v>55</v>
      </c>
      <c r="B42" s="2738"/>
      <c r="C42" s="2738"/>
      <c r="D42" s="88">
        <v>4</v>
      </c>
      <c r="E42" s="2739">
        <v>1</v>
      </c>
      <c r="F42" s="2739"/>
      <c r="G42" s="2740">
        <f>K28</f>
        <v>8000</v>
      </c>
      <c r="H42" s="2739"/>
      <c r="I42" s="88"/>
      <c r="J42" s="88"/>
      <c r="K42" s="89">
        <f>M28</f>
        <v>8000</v>
      </c>
      <c r="L42" s="88"/>
      <c r="M42" s="88"/>
      <c r="N42" s="89">
        <f>O28</f>
        <v>8000</v>
      </c>
      <c r="O42" s="88"/>
      <c r="P42" s="88"/>
    </row>
    <row r="43" spans="1:16" x14ac:dyDescent="0.25">
      <c r="A43" s="2726"/>
      <c r="B43" s="2726"/>
      <c r="C43" s="2726"/>
      <c r="D43" s="78"/>
      <c r="E43" s="969"/>
      <c r="F43" s="969"/>
      <c r="G43" s="969"/>
      <c r="H43" s="969"/>
      <c r="I43" s="73"/>
      <c r="J43" s="73"/>
      <c r="K43" s="73"/>
      <c r="L43" s="73"/>
      <c r="M43" s="73"/>
      <c r="N43" s="73"/>
      <c r="O43" s="73"/>
      <c r="P43" s="73"/>
    </row>
    <row r="45" spans="1:16" x14ac:dyDescent="0.25">
      <c r="A45" s="2728" t="s">
        <v>201</v>
      </c>
      <c r="B45" s="2728"/>
      <c r="C45" s="2728"/>
      <c r="D45" s="2728"/>
      <c r="E45" s="2728"/>
      <c r="F45" s="2728"/>
      <c r="G45" s="2728"/>
      <c r="H45" s="2728"/>
      <c r="I45" s="2728"/>
      <c r="J45" s="2728"/>
      <c r="K45" s="2728"/>
      <c r="L45" s="2728"/>
      <c r="M45" s="2728"/>
      <c r="N45" s="2728"/>
      <c r="O45" s="2728"/>
      <c r="P45" s="2728"/>
    </row>
    <row r="46" spans="1:16" x14ac:dyDescent="0.25">
      <c r="A46" s="969" t="s">
        <v>1</v>
      </c>
      <c r="B46" s="969"/>
      <c r="C46" s="969" t="s">
        <v>0</v>
      </c>
      <c r="D46" s="969"/>
      <c r="E46" s="969"/>
      <c r="F46" s="969"/>
      <c r="G46" s="969"/>
      <c r="H46" s="969"/>
      <c r="I46" s="973" t="s">
        <v>10</v>
      </c>
      <c r="J46" s="974"/>
      <c r="K46" s="73">
        <v>2023</v>
      </c>
      <c r="L46" s="73">
        <v>2024</v>
      </c>
      <c r="M46" s="73">
        <v>2025</v>
      </c>
      <c r="N46" s="73">
        <v>2026</v>
      </c>
      <c r="O46" s="73">
        <v>2027</v>
      </c>
      <c r="P46" s="73">
        <v>2028</v>
      </c>
    </row>
    <row r="47" spans="1:16" ht="44.25" x14ac:dyDescent="0.25">
      <c r="A47" s="969"/>
      <c r="B47" s="969"/>
      <c r="C47" s="76" t="s">
        <v>3</v>
      </c>
      <c r="D47" s="76" t="s">
        <v>4</v>
      </c>
      <c r="E47" s="76" t="s">
        <v>5</v>
      </c>
      <c r="F47" s="76" t="s">
        <v>6</v>
      </c>
      <c r="G47" s="76" t="s">
        <v>7</v>
      </c>
      <c r="H47" s="76" t="s">
        <v>8</v>
      </c>
      <c r="I47" s="975"/>
      <c r="J47" s="976"/>
      <c r="K47" s="85" t="s">
        <v>11</v>
      </c>
      <c r="L47" s="85" t="s">
        <v>11</v>
      </c>
      <c r="M47" s="85" t="s">
        <v>12</v>
      </c>
      <c r="N47" s="85" t="s">
        <v>13</v>
      </c>
      <c r="O47" s="85" t="s">
        <v>14</v>
      </c>
      <c r="P47" s="85" t="s">
        <v>14</v>
      </c>
    </row>
    <row r="48" spans="1:16" x14ac:dyDescent="0.25">
      <c r="A48" s="966" t="s">
        <v>9</v>
      </c>
      <c r="B48" s="968"/>
      <c r="C48" s="91"/>
      <c r="D48" s="91"/>
      <c r="E48" s="91"/>
      <c r="F48" s="91"/>
      <c r="G48" s="91"/>
      <c r="H48" s="91"/>
      <c r="I48" s="979"/>
      <c r="J48" s="980"/>
      <c r="K48" s="62"/>
      <c r="L48" s="62"/>
      <c r="M48" s="92">
        <f>M49</f>
        <v>380</v>
      </c>
      <c r="N48" s="92">
        <f t="shared" ref="N48:P48" si="11">N49</f>
        <v>380</v>
      </c>
      <c r="O48" s="92">
        <f t="shared" si="11"/>
        <v>380</v>
      </c>
      <c r="P48" s="92">
        <f t="shared" si="11"/>
        <v>380</v>
      </c>
    </row>
    <row r="49" spans="1:16" ht="99" customHeight="1" x14ac:dyDescent="0.25">
      <c r="A49" s="2741" t="s">
        <v>251</v>
      </c>
      <c r="B49" s="2742"/>
      <c r="C49" s="78">
        <v>299</v>
      </c>
      <c r="D49" s="78"/>
      <c r="E49" s="78"/>
      <c r="F49" s="78"/>
      <c r="G49" s="78"/>
      <c r="H49" s="78">
        <v>191420</v>
      </c>
      <c r="I49" s="964"/>
      <c r="J49" s="965"/>
      <c r="K49" s="77"/>
      <c r="L49" s="77"/>
      <c r="M49" s="81">
        <v>380</v>
      </c>
      <c r="N49" s="81">
        <v>380</v>
      </c>
      <c r="O49" s="81">
        <v>380</v>
      </c>
      <c r="P49" s="81">
        <v>380</v>
      </c>
    </row>
    <row r="50" spans="1:16" x14ac:dyDescent="0.25">
      <c r="A50" s="2743"/>
      <c r="B50" s="2743"/>
      <c r="C50" s="120"/>
      <c r="D50" s="120"/>
      <c r="E50" s="120"/>
      <c r="F50" s="120"/>
      <c r="G50" s="120"/>
      <c r="H50" s="120"/>
      <c r="I50" s="2743"/>
      <c r="J50" s="2743"/>
      <c r="K50" s="119"/>
      <c r="L50" s="119"/>
      <c r="M50" s="120"/>
      <c r="N50" s="120"/>
      <c r="O50" s="120"/>
      <c r="P50" s="120"/>
    </row>
    <row r="51" spans="1:16" x14ac:dyDescent="0.25">
      <c r="A51" s="962"/>
      <c r="B51" s="2744"/>
      <c r="C51" s="182"/>
      <c r="D51" s="182"/>
      <c r="E51" s="182"/>
      <c r="F51" s="182"/>
      <c r="G51" s="182"/>
      <c r="H51" s="182"/>
      <c r="I51" s="182"/>
      <c r="J51" s="182"/>
      <c r="K51" s="182"/>
      <c r="L51" s="182"/>
      <c r="M51" s="182"/>
      <c r="N51" s="182"/>
      <c r="O51" s="182"/>
      <c r="P51" s="182"/>
    </row>
    <row r="52" spans="1:16" x14ac:dyDescent="0.25">
      <c r="A52" s="2745" t="s">
        <v>15</v>
      </c>
      <c r="B52" s="2745"/>
      <c r="C52" s="2745"/>
      <c r="D52" s="2745"/>
      <c r="E52" s="2745"/>
      <c r="F52" s="2745"/>
      <c r="G52" s="2745"/>
      <c r="H52" s="2745"/>
      <c r="I52" s="2745"/>
      <c r="J52" s="2745"/>
      <c r="K52" s="2745"/>
      <c r="L52" s="2745"/>
      <c r="M52" s="2745"/>
      <c r="N52" s="2745"/>
      <c r="O52" s="2745"/>
      <c r="P52" s="2745"/>
    </row>
    <row r="53" spans="1:16" x14ac:dyDescent="0.25">
      <c r="A53" s="2192"/>
      <c r="B53" s="2192"/>
      <c r="C53" s="2192"/>
      <c r="D53" s="2192"/>
      <c r="E53" s="2192"/>
      <c r="F53" s="2192"/>
      <c r="G53" s="2192"/>
      <c r="H53" s="2192"/>
      <c r="I53" s="2192"/>
      <c r="J53" s="2192"/>
      <c r="K53" s="2192"/>
      <c r="L53" s="2192"/>
      <c r="M53" s="2192"/>
      <c r="N53" s="2192"/>
      <c r="O53" s="2743" t="s">
        <v>0</v>
      </c>
      <c r="P53" s="2743"/>
    </row>
    <row r="54" spans="1:16" x14ac:dyDescent="0.25">
      <c r="A54" s="2192" t="s">
        <v>16</v>
      </c>
      <c r="B54" s="2192"/>
      <c r="C54" s="2192" t="s">
        <v>252</v>
      </c>
      <c r="D54" s="2192"/>
      <c r="E54" s="2192"/>
      <c r="F54" s="2192"/>
      <c r="G54" s="2192"/>
      <c r="H54" s="2192"/>
      <c r="I54" s="2192"/>
      <c r="J54" s="2192"/>
      <c r="K54" s="2192"/>
      <c r="L54" s="2192"/>
      <c r="M54" s="2192"/>
      <c r="N54" s="2192"/>
      <c r="O54" s="2746" t="s">
        <v>253</v>
      </c>
      <c r="P54" s="2746"/>
    </row>
    <row r="55" spans="1:16" x14ac:dyDescent="0.25">
      <c r="A55" s="2192" t="s">
        <v>17</v>
      </c>
      <c r="B55" s="2192"/>
      <c r="C55" s="2192" t="s">
        <v>254</v>
      </c>
      <c r="D55" s="2192"/>
      <c r="E55" s="2192"/>
      <c r="F55" s="2192"/>
      <c r="G55" s="2192"/>
      <c r="H55" s="2192"/>
      <c r="I55" s="2192"/>
      <c r="J55" s="2192"/>
      <c r="K55" s="2192"/>
      <c r="L55" s="2192"/>
      <c r="M55" s="2192"/>
      <c r="N55" s="2192"/>
      <c r="O55" s="2743">
        <v>88</v>
      </c>
      <c r="P55" s="2743"/>
    </row>
    <row r="56" spans="1:16" x14ac:dyDescent="0.25">
      <c r="A56" s="2192" t="s">
        <v>18</v>
      </c>
      <c r="B56" s="2192"/>
      <c r="C56" s="2192" t="s">
        <v>252</v>
      </c>
      <c r="D56" s="2192"/>
      <c r="E56" s="2192"/>
      <c r="F56" s="2192"/>
      <c r="G56" s="2192"/>
      <c r="H56" s="2192"/>
      <c r="I56" s="2192"/>
      <c r="J56" s="2192"/>
      <c r="K56" s="2192"/>
      <c r="L56" s="2192"/>
      <c r="M56" s="2192"/>
      <c r="N56" s="2192"/>
      <c r="O56" s="2746" t="s">
        <v>139</v>
      </c>
      <c r="P56" s="2746"/>
    </row>
    <row r="57" spans="1:16" x14ac:dyDescent="0.25">
      <c r="A57" s="962"/>
      <c r="B57" s="2744"/>
      <c r="C57" s="2744"/>
      <c r="D57" s="2744"/>
      <c r="E57" s="2744"/>
      <c r="F57" s="2744"/>
      <c r="G57" s="2744"/>
      <c r="H57" s="2744"/>
      <c r="I57" s="2744"/>
      <c r="J57" s="2744"/>
      <c r="K57" s="2744"/>
      <c r="L57" s="2744"/>
      <c r="M57" s="2744"/>
      <c r="N57" s="2744"/>
      <c r="O57" s="2744"/>
      <c r="P57" s="963"/>
    </row>
    <row r="58" spans="1:16" s="122" customFormat="1" ht="22.5" customHeight="1" x14ac:dyDescent="0.25">
      <c r="A58" s="1007" t="s">
        <v>305</v>
      </c>
      <c r="B58" s="1007"/>
      <c r="C58" s="1007"/>
      <c r="D58" s="1007"/>
      <c r="E58" s="1007"/>
      <c r="F58" s="1007"/>
      <c r="G58" s="1007"/>
      <c r="H58" s="1007"/>
      <c r="I58" s="1007"/>
      <c r="J58" s="1007"/>
      <c r="K58" s="1007"/>
      <c r="L58" s="1007"/>
      <c r="M58" s="1007"/>
      <c r="N58" s="1007"/>
      <c r="O58" s="1007"/>
      <c r="P58" s="1007"/>
    </row>
    <row r="59" spans="1:16" s="122" customFormat="1" ht="39" customHeight="1" x14ac:dyDescent="0.25">
      <c r="A59" s="957" t="s">
        <v>20</v>
      </c>
      <c r="B59" s="957"/>
      <c r="C59" s="957"/>
      <c r="D59" s="958" t="s">
        <v>401</v>
      </c>
      <c r="E59" s="958"/>
      <c r="F59" s="958"/>
      <c r="G59" s="958"/>
      <c r="H59" s="958"/>
      <c r="I59" s="958"/>
      <c r="J59" s="958"/>
      <c r="K59" s="958"/>
      <c r="L59" s="958"/>
      <c r="M59" s="958"/>
      <c r="N59" s="958"/>
      <c r="O59" s="958"/>
      <c r="P59" s="958"/>
    </row>
    <row r="60" spans="1:16" s="122" customFormat="1" ht="19.5" customHeight="1" x14ac:dyDescent="0.25">
      <c r="A60" s="1008" t="s">
        <v>296</v>
      </c>
      <c r="B60" s="1008"/>
      <c r="C60" s="1008"/>
      <c r="D60" s="2244" t="s">
        <v>896</v>
      </c>
      <c r="E60" s="2244"/>
      <c r="F60" s="2244"/>
      <c r="G60" s="2244"/>
      <c r="H60" s="2244"/>
      <c r="I60" s="2244"/>
      <c r="J60" s="2244"/>
      <c r="K60" s="2244"/>
      <c r="L60" s="2244"/>
      <c r="M60" s="2244"/>
      <c r="N60" s="2244"/>
      <c r="O60" s="2244"/>
      <c r="P60" s="2244"/>
    </row>
    <row r="61" spans="1:16" s="122" customFormat="1" ht="33" customHeight="1" x14ac:dyDescent="0.25">
      <c r="A61" s="1023" t="s">
        <v>21</v>
      </c>
      <c r="B61" s="1023"/>
      <c r="C61" s="1023"/>
      <c r="D61" s="958" t="s">
        <v>404</v>
      </c>
      <c r="E61" s="958"/>
      <c r="F61" s="958"/>
      <c r="G61" s="958"/>
      <c r="H61" s="958"/>
      <c r="I61" s="958"/>
      <c r="J61" s="958"/>
      <c r="K61" s="958"/>
      <c r="L61" s="958"/>
      <c r="M61" s="958"/>
      <c r="N61" s="958"/>
      <c r="O61" s="958"/>
      <c r="P61" s="958"/>
    </row>
    <row r="62" spans="1:16" s="122" customFormat="1" ht="25.5" customHeight="1" x14ac:dyDescent="0.25">
      <c r="A62" s="1023" t="s">
        <v>19</v>
      </c>
      <c r="B62" s="1023"/>
      <c r="C62" s="1023"/>
      <c r="D62" s="1023"/>
      <c r="E62" s="1023"/>
      <c r="F62" s="1023"/>
      <c r="G62" s="1023"/>
      <c r="H62" s="1023"/>
      <c r="I62" s="1023"/>
      <c r="J62" s="1023"/>
      <c r="K62" s="1023"/>
      <c r="L62" s="1023"/>
      <c r="M62" s="1023"/>
      <c r="N62" s="1023"/>
      <c r="O62" s="1023"/>
      <c r="P62" s="1023"/>
    </row>
    <row r="63" spans="1:16" s="122" customFormat="1" ht="27.75" customHeight="1" x14ac:dyDescent="0.25">
      <c r="A63" s="1023" t="s">
        <v>22</v>
      </c>
      <c r="B63" s="1024" t="s">
        <v>0</v>
      </c>
      <c r="C63" s="1024" t="s">
        <v>1</v>
      </c>
      <c r="D63" s="1024"/>
      <c r="E63" s="1024"/>
      <c r="F63" s="1024"/>
      <c r="G63" s="1024"/>
      <c r="H63" s="1024"/>
      <c r="I63" s="1024"/>
      <c r="J63" s="1025" t="s">
        <v>26</v>
      </c>
      <c r="K63" s="200">
        <v>2023</v>
      </c>
      <c r="L63" s="200">
        <v>2024</v>
      </c>
      <c r="M63" s="200">
        <v>2025</v>
      </c>
      <c r="N63" s="200">
        <v>2026</v>
      </c>
      <c r="O63" s="200">
        <v>2027</v>
      </c>
      <c r="P63" s="200">
        <v>2028</v>
      </c>
    </row>
    <row r="64" spans="1:16" s="122" customFormat="1" ht="48.75" customHeight="1" x14ac:dyDescent="0.25">
      <c r="A64" s="1023"/>
      <c r="B64" s="1024"/>
      <c r="C64" s="1024"/>
      <c r="D64" s="1024"/>
      <c r="E64" s="1024"/>
      <c r="F64" s="1024"/>
      <c r="G64" s="1024"/>
      <c r="H64" s="1024"/>
      <c r="I64" s="1024"/>
      <c r="J64" s="1025"/>
      <c r="K64" s="144" t="s">
        <v>11</v>
      </c>
      <c r="L64" s="144" t="s">
        <v>11</v>
      </c>
      <c r="M64" s="144" t="s">
        <v>12</v>
      </c>
      <c r="N64" s="144" t="s">
        <v>13</v>
      </c>
      <c r="O64" s="144" t="s">
        <v>14</v>
      </c>
      <c r="P64" s="144" t="s">
        <v>14</v>
      </c>
    </row>
    <row r="65" spans="1:16" s="122" customFormat="1" ht="27.75" customHeight="1" x14ac:dyDescent="0.25">
      <c r="A65" s="1026" t="s">
        <v>23</v>
      </c>
      <c r="B65" s="135" t="s">
        <v>102</v>
      </c>
      <c r="C65" s="1006" t="s">
        <v>255</v>
      </c>
      <c r="D65" s="1006"/>
      <c r="E65" s="1006"/>
      <c r="F65" s="1006"/>
      <c r="G65" s="1006"/>
      <c r="H65" s="1006"/>
      <c r="I65" s="1006"/>
      <c r="J65" s="119" t="s">
        <v>74</v>
      </c>
      <c r="K65" s="119">
        <v>0</v>
      </c>
      <c r="L65" s="119">
        <v>0</v>
      </c>
      <c r="M65" s="187">
        <v>100</v>
      </c>
      <c r="N65" s="187">
        <v>100</v>
      </c>
      <c r="O65" s="119">
        <v>100</v>
      </c>
      <c r="P65" s="119">
        <v>100</v>
      </c>
    </row>
    <row r="66" spans="1:16" s="122" customFormat="1" ht="24" customHeight="1" x14ac:dyDescent="0.25">
      <c r="A66" s="1026"/>
      <c r="B66" s="135" t="s">
        <v>122</v>
      </c>
      <c r="C66" s="2192" t="s">
        <v>257</v>
      </c>
      <c r="D66" s="2192"/>
      <c r="E66" s="2192"/>
      <c r="F66" s="2192"/>
      <c r="G66" s="2192"/>
      <c r="H66" s="2192"/>
      <c r="I66" s="2192"/>
      <c r="J66" s="119" t="s">
        <v>79</v>
      </c>
      <c r="K66" s="119">
        <v>0</v>
      </c>
      <c r="L66" s="119">
        <v>0</v>
      </c>
      <c r="M66" s="194">
        <v>5</v>
      </c>
      <c r="N66" s="195">
        <v>5</v>
      </c>
      <c r="O66" s="195">
        <v>5</v>
      </c>
      <c r="P66" s="195">
        <v>5</v>
      </c>
    </row>
    <row r="67" spans="1:16" s="122" customFormat="1" ht="24" customHeight="1" x14ac:dyDescent="0.25">
      <c r="A67" s="1180" t="s">
        <v>24</v>
      </c>
      <c r="B67" s="135" t="s">
        <v>123</v>
      </c>
      <c r="C67" s="2192" t="s">
        <v>159</v>
      </c>
      <c r="D67" s="2192"/>
      <c r="E67" s="2192"/>
      <c r="F67" s="2192"/>
      <c r="G67" s="2192"/>
      <c r="H67" s="2192"/>
      <c r="I67" s="2192"/>
      <c r="J67" s="119" t="s">
        <v>138</v>
      </c>
      <c r="K67" s="119">
        <v>0</v>
      </c>
      <c r="L67" s="119">
        <v>0</v>
      </c>
      <c r="M67" s="195">
        <v>1600</v>
      </c>
      <c r="N67" s="195">
        <v>1600</v>
      </c>
      <c r="O67" s="195">
        <v>1600</v>
      </c>
      <c r="P67" s="195">
        <v>1600</v>
      </c>
    </row>
    <row r="68" spans="1:16" s="122" customFormat="1" ht="44.25" customHeight="1" x14ac:dyDescent="0.25">
      <c r="A68" s="1181"/>
      <c r="B68" s="135" t="s">
        <v>80</v>
      </c>
      <c r="C68" s="2192" t="s">
        <v>387</v>
      </c>
      <c r="D68" s="2192"/>
      <c r="E68" s="2192"/>
      <c r="F68" s="2192"/>
      <c r="G68" s="2192"/>
      <c r="H68" s="2192"/>
      <c r="I68" s="2192"/>
      <c r="J68" s="119" t="s">
        <v>79</v>
      </c>
      <c r="K68" s="119">
        <v>0</v>
      </c>
      <c r="L68" s="119">
        <v>0</v>
      </c>
      <c r="M68" s="195">
        <v>0</v>
      </c>
      <c r="N68" s="195">
        <v>1600</v>
      </c>
      <c r="O68" s="195">
        <v>1600</v>
      </c>
      <c r="P68" s="195">
        <v>1600</v>
      </c>
    </row>
    <row r="69" spans="1:16" s="122" customFormat="1" ht="51.75" customHeight="1" x14ac:dyDescent="0.25">
      <c r="A69" s="196" t="s">
        <v>25</v>
      </c>
      <c r="B69" s="135" t="s">
        <v>86</v>
      </c>
      <c r="C69" s="2192" t="s">
        <v>256</v>
      </c>
      <c r="D69" s="2192"/>
      <c r="E69" s="2192"/>
      <c r="F69" s="2192"/>
      <c r="G69" s="2192"/>
      <c r="H69" s="2192"/>
      <c r="I69" s="2192"/>
      <c r="J69" s="119" t="s">
        <v>74</v>
      </c>
      <c r="K69" s="119">
        <v>0</v>
      </c>
      <c r="L69" s="119">
        <v>0</v>
      </c>
      <c r="M69" s="187">
        <v>100</v>
      </c>
      <c r="N69" s="187">
        <v>100</v>
      </c>
      <c r="O69" s="119">
        <v>100</v>
      </c>
      <c r="P69" s="119">
        <v>100</v>
      </c>
    </row>
    <row r="70" spans="1:16" x14ac:dyDescent="0.25">
      <c r="A70" s="182"/>
      <c r="B70" s="182"/>
      <c r="C70" s="182"/>
      <c r="D70" s="182"/>
      <c r="E70" s="182"/>
      <c r="F70" s="182"/>
      <c r="G70" s="182"/>
      <c r="H70" s="182"/>
      <c r="I70" s="182"/>
      <c r="J70" s="182"/>
      <c r="K70" s="182"/>
      <c r="L70" s="182"/>
      <c r="M70" s="182"/>
      <c r="N70" s="182"/>
      <c r="O70" s="182"/>
      <c r="P70" s="182"/>
    </row>
    <row r="71" spans="1:16" x14ac:dyDescent="0.25">
      <c r="A71" s="1042" t="s">
        <v>218</v>
      </c>
      <c r="B71" s="1043"/>
      <c r="C71" s="1043"/>
      <c r="D71" s="1043"/>
      <c r="E71" s="1043"/>
      <c r="F71" s="1043"/>
      <c r="G71" s="1043"/>
      <c r="H71" s="1043"/>
      <c r="I71" s="1043"/>
      <c r="J71" s="1043"/>
      <c r="K71" s="1043"/>
      <c r="L71" s="1043"/>
      <c r="M71" s="1043"/>
      <c r="N71" s="1043"/>
      <c r="O71" s="1043"/>
      <c r="P71" s="1044"/>
    </row>
    <row r="72" spans="1:16" x14ac:dyDescent="0.25">
      <c r="A72" s="973" t="s">
        <v>1</v>
      </c>
      <c r="B72" s="994"/>
      <c r="C72" s="994"/>
      <c r="D72" s="974"/>
      <c r="E72" s="970" t="s">
        <v>0</v>
      </c>
      <c r="F72" s="972"/>
      <c r="G72" s="969">
        <v>2023</v>
      </c>
      <c r="H72" s="969"/>
      <c r="I72" s="73">
        <v>2024</v>
      </c>
      <c r="J72" s="73">
        <v>2025</v>
      </c>
      <c r="K72" s="2729">
        <v>2026</v>
      </c>
      <c r="L72" s="2729"/>
      <c r="M72" s="2729">
        <v>2027</v>
      </c>
      <c r="N72" s="2729"/>
      <c r="O72" s="2729">
        <v>2028</v>
      </c>
      <c r="P72" s="2729"/>
    </row>
    <row r="73" spans="1:16" ht="30" x14ac:dyDescent="0.25">
      <c r="A73" s="975"/>
      <c r="B73" s="995"/>
      <c r="C73" s="995"/>
      <c r="D73" s="976"/>
      <c r="E73" s="73" t="s">
        <v>36</v>
      </c>
      <c r="F73" s="76" t="s">
        <v>37</v>
      </c>
      <c r="G73" s="970" t="s">
        <v>11</v>
      </c>
      <c r="H73" s="972"/>
      <c r="I73" s="73" t="s">
        <v>11</v>
      </c>
      <c r="J73" s="73" t="s">
        <v>12</v>
      </c>
      <c r="K73" s="970" t="s">
        <v>13</v>
      </c>
      <c r="L73" s="972"/>
      <c r="M73" s="970" t="s">
        <v>14</v>
      </c>
      <c r="N73" s="972"/>
      <c r="O73" s="970" t="s">
        <v>14</v>
      </c>
      <c r="P73" s="972"/>
    </row>
    <row r="74" spans="1:16" x14ac:dyDescent="0.25">
      <c r="A74" s="996" t="s">
        <v>258</v>
      </c>
      <c r="B74" s="2747"/>
      <c r="C74" s="2747"/>
      <c r="D74" s="997"/>
      <c r="E74" s="95" t="s">
        <v>259</v>
      </c>
      <c r="F74" s="73"/>
      <c r="G74" s="983">
        <f>G77</f>
        <v>0</v>
      </c>
      <c r="H74" s="990"/>
      <c r="I74" s="62">
        <f>I75+I77+I79</f>
        <v>0</v>
      </c>
      <c r="J74" s="62">
        <f>J75+J77+J79</f>
        <v>8380</v>
      </c>
      <c r="K74" s="983">
        <f>K75+K77+K79</f>
        <v>8380</v>
      </c>
      <c r="L74" s="990"/>
      <c r="M74" s="983">
        <f t="shared" ref="M74" si="12">M75+M77+M79</f>
        <v>8380</v>
      </c>
      <c r="N74" s="990"/>
      <c r="O74" s="983">
        <f t="shared" ref="O74" si="13">O75+O77+O79</f>
        <v>8380</v>
      </c>
      <c r="P74" s="990"/>
    </row>
    <row r="75" spans="1:16" x14ac:dyDescent="0.25">
      <c r="A75" s="2594" t="s">
        <v>88</v>
      </c>
      <c r="B75" s="2594"/>
      <c r="C75" s="2594"/>
      <c r="D75" s="2594"/>
      <c r="E75" s="95"/>
      <c r="F75" s="96">
        <v>22</v>
      </c>
      <c r="G75" s="1254">
        <f>G76</f>
        <v>0</v>
      </c>
      <c r="H75" s="1254"/>
      <c r="I75" s="62">
        <f>I76</f>
        <v>0</v>
      </c>
      <c r="J75" s="62">
        <f>J76</f>
        <v>366</v>
      </c>
      <c r="K75" s="1254">
        <f t="shared" ref="K75" si="14">K76</f>
        <v>366</v>
      </c>
      <c r="L75" s="1254"/>
      <c r="M75" s="1254">
        <f t="shared" ref="M75" si="15">M76</f>
        <v>366</v>
      </c>
      <c r="N75" s="1254"/>
      <c r="O75" s="1254">
        <f t="shared" ref="O75" si="16">O76</f>
        <v>366</v>
      </c>
      <c r="P75" s="1254"/>
    </row>
    <row r="76" spans="1:16" x14ac:dyDescent="0.25">
      <c r="A76" s="2184" t="s">
        <v>92</v>
      </c>
      <c r="B76" s="2184"/>
      <c r="C76" s="2184"/>
      <c r="D76" s="2184"/>
      <c r="E76" s="95"/>
      <c r="F76" s="73">
        <v>222999</v>
      </c>
      <c r="G76" s="1254"/>
      <c r="H76" s="1254"/>
      <c r="I76" s="62"/>
      <c r="J76" s="77">
        <v>366</v>
      </c>
      <c r="K76" s="2593">
        <v>366</v>
      </c>
      <c r="L76" s="2593"/>
      <c r="M76" s="2593">
        <v>366</v>
      </c>
      <c r="N76" s="2593"/>
      <c r="O76" s="2593">
        <v>366</v>
      </c>
      <c r="P76" s="2593"/>
    </row>
    <row r="77" spans="1:16" x14ac:dyDescent="0.25">
      <c r="A77" s="2709" t="s">
        <v>72</v>
      </c>
      <c r="B77" s="2710"/>
      <c r="C77" s="2710"/>
      <c r="D77" s="2711"/>
      <c r="E77" s="96"/>
      <c r="F77" s="96">
        <v>31</v>
      </c>
      <c r="G77" s="1254">
        <f>G78</f>
        <v>0</v>
      </c>
      <c r="H77" s="1254"/>
      <c r="I77" s="62">
        <f>I78</f>
        <v>0</v>
      </c>
      <c r="J77" s="62">
        <f>J78</f>
        <v>7980</v>
      </c>
      <c r="K77" s="1254">
        <f>K78</f>
        <v>7980</v>
      </c>
      <c r="L77" s="1254"/>
      <c r="M77" s="1254">
        <f>M78</f>
        <v>7980</v>
      </c>
      <c r="N77" s="1254"/>
      <c r="O77" s="1254">
        <f>O78</f>
        <v>7980</v>
      </c>
      <c r="P77" s="1254"/>
    </row>
    <row r="78" spans="1:16" x14ac:dyDescent="0.25">
      <c r="A78" s="954" t="s">
        <v>93</v>
      </c>
      <c r="B78" s="956"/>
      <c r="C78" s="956"/>
      <c r="D78" s="955"/>
      <c r="E78" s="73"/>
      <c r="F78" s="73">
        <v>311120</v>
      </c>
      <c r="G78" s="2593"/>
      <c r="H78" s="2593"/>
      <c r="I78" s="77"/>
      <c r="J78" s="77">
        <v>7980</v>
      </c>
      <c r="K78" s="2593">
        <v>7980</v>
      </c>
      <c r="L78" s="2593"/>
      <c r="M78" s="2593">
        <v>7980</v>
      </c>
      <c r="N78" s="2593"/>
      <c r="O78" s="2593">
        <v>7980</v>
      </c>
      <c r="P78" s="2593"/>
    </row>
    <row r="79" spans="1:16" x14ac:dyDescent="0.25">
      <c r="A79" s="2709" t="s">
        <v>73</v>
      </c>
      <c r="B79" s="2710"/>
      <c r="C79" s="2710"/>
      <c r="D79" s="2711"/>
      <c r="E79" s="96"/>
      <c r="F79" s="96">
        <v>33</v>
      </c>
      <c r="G79" s="1254"/>
      <c r="H79" s="1254"/>
      <c r="I79" s="62">
        <f>I80+I81+I82</f>
        <v>0</v>
      </c>
      <c r="J79" s="62">
        <f>J80+J81+J82</f>
        <v>34</v>
      </c>
      <c r="K79" s="1254">
        <f>K80+K81+K82</f>
        <v>34</v>
      </c>
      <c r="L79" s="1254"/>
      <c r="M79" s="1254">
        <f t="shared" ref="M79" si="17">M80+M81+M82</f>
        <v>34</v>
      </c>
      <c r="N79" s="1254"/>
      <c r="O79" s="1254">
        <f t="shared" ref="O79" si="18">O80+O81+O82</f>
        <v>34</v>
      </c>
      <c r="P79" s="1254"/>
    </row>
    <row r="80" spans="1:16" ht="31.9" customHeight="1" x14ac:dyDescent="0.25">
      <c r="A80" s="2184" t="s">
        <v>96</v>
      </c>
      <c r="B80" s="2184"/>
      <c r="C80" s="2184"/>
      <c r="D80" s="2184"/>
      <c r="E80" s="91"/>
      <c r="F80" s="73">
        <v>331110</v>
      </c>
      <c r="G80" s="2593"/>
      <c r="H80" s="2593"/>
      <c r="I80" s="77"/>
      <c r="J80" s="77">
        <v>30</v>
      </c>
      <c r="K80" s="2593">
        <v>30</v>
      </c>
      <c r="L80" s="2593"/>
      <c r="M80" s="2593">
        <v>30</v>
      </c>
      <c r="N80" s="2593"/>
      <c r="O80" s="2593">
        <v>30</v>
      </c>
      <c r="P80" s="2593"/>
    </row>
    <row r="81" spans="1:20" ht="27.75" customHeight="1" x14ac:dyDescent="0.25">
      <c r="A81" s="2184" t="s">
        <v>98</v>
      </c>
      <c r="B81" s="2184"/>
      <c r="C81" s="2184"/>
      <c r="D81" s="2184"/>
      <c r="E81" s="78"/>
      <c r="F81" s="73">
        <v>336110</v>
      </c>
      <c r="G81" s="2593"/>
      <c r="H81" s="2593"/>
      <c r="I81" s="77"/>
      <c r="J81" s="77">
        <v>2</v>
      </c>
      <c r="K81" s="2593">
        <v>2</v>
      </c>
      <c r="L81" s="2593"/>
      <c r="M81" s="2593">
        <v>2</v>
      </c>
      <c r="N81" s="2593"/>
      <c r="O81" s="2593">
        <v>2</v>
      </c>
      <c r="P81" s="2593"/>
    </row>
    <row r="82" spans="1:20" x14ac:dyDescent="0.25">
      <c r="A82" s="2184" t="s">
        <v>99</v>
      </c>
      <c r="B82" s="2184"/>
      <c r="C82" s="2184"/>
      <c r="D82" s="2184"/>
      <c r="E82" s="78"/>
      <c r="F82" s="73">
        <v>339110</v>
      </c>
      <c r="G82" s="2593"/>
      <c r="H82" s="2593"/>
      <c r="I82" s="77"/>
      <c r="J82" s="77">
        <v>2</v>
      </c>
      <c r="K82" s="2593">
        <v>2</v>
      </c>
      <c r="L82" s="2593"/>
      <c r="M82" s="2593">
        <v>2</v>
      </c>
      <c r="N82" s="2593"/>
      <c r="O82" s="2593">
        <v>2</v>
      </c>
      <c r="P82" s="2593"/>
      <c r="T82" s="70" t="s">
        <v>118</v>
      </c>
    </row>
    <row r="84" spans="1:20" s="732" customFormat="1" x14ac:dyDescent="0.25">
      <c r="A84" s="2594" t="s">
        <v>237</v>
      </c>
      <c r="B84" s="2594"/>
      <c r="C84" s="2594"/>
      <c r="D84" s="2594"/>
      <c r="E84" s="2594"/>
      <c r="F84" s="2594"/>
      <c r="G84" s="2594"/>
      <c r="H84" s="2594"/>
      <c r="I84" s="2594"/>
      <c r="J84" s="2594"/>
      <c r="K84" s="2594"/>
      <c r="L84" s="2594"/>
      <c r="M84" s="2594"/>
      <c r="N84" s="2594"/>
      <c r="O84" s="2594"/>
      <c r="P84" s="2594"/>
    </row>
    <row r="85" spans="1:20" s="732" customFormat="1" x14ac:dyDescent="0.25">
      <c r="A85" s="2732" t="s">
        <v>1</v>
      </c>
      <c r="B85" s="2732"/>
      <c r="C85" s="2732"/>
      <c r="D85" s="2732"/>
      <c r="E85" s="2732" t="s">
        <v>0</v>
      </c>
      <c r="F85" s="2732"/>
      <c r="G85" s="2732"/>
      <c r="H85" s="2732"/>
      <c r="I85" s="2757" t="s">
        <v>41</v>
      </c>
      <c r="J85" s="2757" t="s">
        <v>40</v>
      </c>
      <c r="K85" s="2757" t="s">
        <v>358</v>
      </c>
      <c r="L85" s="733">
        <v>2025</v>
      </c>
      <c r="M85" s="2757" t="s">
        <v>359</v>
      </c>
      <c r="N85" s="76">
        <v>2026</v>
      </c>
      <c r="O85" s="76">
        <v>2027</v>
      </c>
      <c r="P85" s="76">
        <v>2028</v>
      </c>
    </row>
    <row r="86" spans="1:20" s="732" customFormat="1" ht="89.65" customHeight="1" x14ac:dyDescent="0.25">
      <c r="A86" s="2732"/>
      <c r="B86" s="2732"/>
      <c r="C86" s="2732"/>
      <c r="D86" s="2732"/>
      <c r="E86" s="76" t="s">
        <v>42</v>
      </c>
      <c r="F86" s="76" t="s">
        <v>36</v>
      </c>
      <c r="G86" s="734" t="s">
        <v>13</v>
      </c>
      <c r="H86" s="76" t="s">
        <v>37</v>
      </c>
      <c r="I86" s="2757"/>
      <c r="J86" s="2757"/>
      <c r="K86" s="2757"/>
      <c r="L86" s="117" t="s">
        <v>39</v>
      </c>
      <c r="M86" s="2757"/>
      <c r="N86" s="734" t="s">
        <v>13</v>
      </c>
      <c r="O86" s="734" t="s">
        <v>14</v>
      </c>
      <c r="P86" s="734" t="s">
        <v>14</v>
      </c>
    </row>
    <row r="87" spans="1:20" s="732" customFormat="1" x14ac:dyDescent="0.25">
      <c r="A87" s="2732">
        <v>1</v>
      </c>
      <c r="B87" s="2732"/>
      <c r="C87" s="2732"/>
      <c r="D87" s="2732"/>
      <c r="E87" s="76">
        <v>2</v>
      </c>
      <c r="F87" s="76">
        <v>3</v>
      </c>
      <c r="G87" s="76">
        <v>4</v>
      </c>
      <c r="H87" s="76">
        <v>5</v>
      </c>
      <c r="I87" s="76">
        <v>6</v>
      </c>
      <c r="J87" s="76">
        <v>7</v>
      </c>
      <c r="K87" s="76">
        <v>8</v>
      </c>
      <c r="L87" s="76">
        <v>9</v>
      </c>
      <c r="M87" s="76" t="s">
        <v>43</v>
      </c>
      <c r="N87" s="76">
        <v>11</v>
      </c>
      <c r="O87" s="76">
        <v>12</v>
      </c>
      <c r="P87" s="76">
        <v>13</v>
      </c>
    </row>
    <row r="88" spans="1:20" s="732" customFormat="1" x14ac:dyDescent="0.25">
      <c r="A88" s="2594"/>
      <c r="B88" s="2594"/>
      <c r="C88" s="2594"/>
      <c r="D88" s="2594"/>
      <c r="E88" s="735"/>
      <c r="F88" s="735"/>
      <c r="G88" s="735"/>
      <c r="H88" s="735"/>
      <c r="I88" s="735"/>
      <c r="J88" s="735"/>
      <c r="K88" s="735"/>
      <c r="L88" s="735"/>
      <c r="M88" s="735"/>
      <c r="N88" s="736"/>
      <c r="O88" s="736"/>
      <c r="P88" s="737"/>
    </row>
    <row r="90" spans="1:20" s="75" customFormat="1" x14ac:dyDescent="0.25">
      <c r="A90" s="2748" t="s">
        <v>44</v>
      </c>
      <c r="B90" s="2749"/>
      <c r="C90" s="2749"/>
      <c r="D90" s="2749"/>
      <c r="E90" s="2749"/>
      <c r="F90" s="2749"/>
      <c r="G90" s="2749"/>
      <c r="H90" s="2749"/>
      <c r="I90" s="2749"/>
      <c r="J90" s="2749"/>
      <c r="K90" s="2749"/>
      <c r="L90" s="2749"/>
      <c r="M90" s="2749"/>
      <c r="N90" s="2749"/>
      <c r="O90" s="2749"/>
      <c r="P90" s="2750"/>
    </row>
    <row r="91" spans="1:20" s="75" customFormat="1" x14ac:dyDescent="0.25">
      <c r="A91" s="2751" t="s">
        <v>45</v>
      </c>
      <c r="B91" s="2752"/>
      <c r="C91" s="2752"/>
      <c r="D91" s="2752"/>
      <c r="E91" s="2752"/>
      <c r="F91" s="2752"/>
      <c r="G91" s="2752"/>
      <c r="H91" s="2752"/>
      <c r="I91" s="2752"/>
      <c r="J91" s="2752"/>
      <c r="K91" s="2752"/>
      <c r="L91" s="2752"/>
      <c r="M91" s="2752"/>
      <c r="N91" s="2752"/>
      <c r="O91" s="2752"/>
      <c r="P91" s="2753"/>
    </row>
    <row r="92" spans="1:20" s="75" customFormat="1" x14ac:dyDescent="0.25">
      <c r="A92" s="2751" t="s">
        <v>46</v>
      </c>
      <c r="B92" s="2752"/>
      <c r="C92" s="2752"/>
      <c r="D92" s="2752"/>
      <c r="E92" s="2752"/>
      <c r="F92" s="2752"/>
      <c r="G92" s="2752"/>
      <c r="H92" s="2752"/>
      <c r="I92" s="2752"/>
      <c r="J92" s="2752"/>
      <c r="K92" s="2752"/>
      <c r="L92" s="2752"/>
      <c r="M92" s="2752"/>
      <c r="N92" s="2752"/>
      <c r="O92" s="2752"/>
      <c r="P92" s="2753"/>
    </row>
    <row r="93" spans="1:20" s="75" customFormat="1" x14ac:dyDescent="0.25">
      <c r="A93" s="2754" t="s">
        <v>47</v>
      </c>
      <c r="B93" s="2755"/>
      <c r="C93" s="2755"/>
      <c r="D93" s="2755"/>
      <c r="E93" s="2755"/>
      <c r="F93" s="2755"/>
      <c r="G93" s="2755"/>
      <c r="H93" s="2755"/>
      <c r="I93" s="2755"/>
      <c r="J93" s="2755"/>
      <c r="K93" s="2755"/>
      <c r="L93" s="2755"/>
      <c r="M93" s="2755"/>
      <c r="N93" s="2755"/>
      <c r="O93" s="2755"/>
      <c r="P93" s="2756"/>
    </row>
    <row r="95" spans="1:20" x14ac:dyDescent="0.25">
      <c r="A95" s="1032" t="s">
        <v>239</v>
      </c>
      <c r="B95" s="1032"/>
      <c r="C95" s="1032"/>
      <c r="D95" s="1032"/>
      <c r="E95" s="1032"/>
      <c r="F95" s="1032"/>
      <c r="G95" s="1032"/>
      <c r="H95" s="1032"/>
      <c r="I95" s="1032"/>
      <c r="J95" s="1032"/>
      <c r="K95" s="1032"/>
      <c r="L95" s="1032"/>
      <c r="M95" s="1032"/>
      <c r="N95" s="1032"/>
      <c r="O95" s="1032"/>
      <c r="P95" s="1032"/>
    </row>
    <row r="96" spans="1:20" x14ac:dyDescent="0.25">
      <c r="A96" s="121"/>
      <c r="C96" s="121"/>
      <c r="D96" s="121"/>
      <c r="E96" s="121"/>
      <c r="F96" s="121"/>
      <c r="G96" s="121"/>
      <c r="H96" s="121"/>
      <c r="I96" s="121"/>
      <c r="J96" s="121"/>
      <c r="K96" s="121"/>
      <c r="L96" s="121"/>
      <c r="M96" s="121"/>
      <c r="N96" s="121"/>
      <c r="O96" s="121"/>
      <c r="P96" s="121"/>
    </row>
  </sheetData>
  <mergeCells count="247">
    <mergeCell ref="A57:P57"/>
    <mergeCell ref="A90:P90"/>
    <mergeCell ref="A91:P91"/>
    <mergeCell ref="A92:P92"/>
    <mergeCell ref="A93:P93"/>
    <mergeCell ref="A95:P95"/>
    <mergeCell ref="A81:D81"/>
    <mergeCell ref="G81:H81"/>
    <mergeCell ref="K81:L81"/>
    <mergeCell ref="M81:N81"/>
    <mergeCell ref="O81:P81"/>
    <mergeCell ref="A82:D82"/>
    <mergeCell ref="G82:H82"/>
    <mergeCell ref="K82:L82"/>
    <mergeCell ref="M82:N82"/>
    <mergeCell ref="O82:P82"/>
    <mergeCell ref="A84:P84"/>
    <mergeCell ref="A85:D86"/>
    <mergeCell ref="E85:H85"/>
    <mergeCell ref="I85:I86"/>
    <mergeCell ref="J85:J86"/>
    <mergeCell ref="K85:K86"/>
    <mergeCell ref="M85:M86"/>
    <mergeCell ref="A87:D87"/>
    <mergeCell ref="A88:D88"/>
    <mergeCell ref="A79:D79"/>
    <mergeCell ref="G79:H79"/>
    <mergeCell ref="K79:L79"/>
    <mergeCell ref="M79:N79"/>
    <mergeCell ref="O79:P79"/>
    <mergeCell ref="A80:D80"/>
    <mergeCell ref="G80:H80"/>
    <mergeCell ref="K80:L80"/>
    <mergeCell ref="M80:N80"/>
    <mergeCell ref="O80:P80"/>
    <mergeCell ref="A77:D77"/>
    <mergeCell ref="G77:H77"/>
    <mergeCell ref="K77:L77"/>
    <mergeCell ref="M77:N77"/>
    <mergeCell ref="O77:P77"/>
    <mergeCell ref="A78:D78"/>
    <mergeCell ref="G78:H78"/>
    <mergeCell ref="K78:L78"/>
    <mergeCell ref="M78:N78"/>
    <mergeCell ref="O78:P78"/>
    <mergeCell ref="A75:D75"/>
    <mergeCell ref="G75:H75"/>
    <mergeCell ref="K75:L75"/>
    <mergeCell ref="M75:N75"/>
    <mergeCell ref="O75:P75"/>
    <mergeCell ref="A76:D76"/>
    <mergeCell ref="G76:H76"/>
    <mergeCell ref="K76:L76"/>
    <mergeCell ref="M76:N76"/>
    <mergeCell ref="O76:P76"/>
    <mergeCell ref="K73:L73"/>
    <mergeCell ref="M73:N73"/>
    <mergeCell ref="O73:P73"/>
    <mergeCell ref="A74:D74"/>
    <mergeCell ref="G74:H74"/>
    <mergeCell ref="K74:L74"/>
    <mergeCell ref="M74:N74"/>
    <mergeCell ref="O74:P74"/>
    <mergeCell ref="C68:I68"/>
    <mergeCell ref="C69:I69"/>
    <mergeCell ref="A71:P71"/>
    <mergeCell ref="A72:D73"/>
    <mergeCell ref="E72:F72"/>
    <mergeCell ref="G72:H72"/>
    <mergeCell ref="K72:L72"/>
    <mergeCell ref="M72:N72"/>
    <mergeCell ref="O72:P72"/>
    <mergeCell ref="G73:H73"/>
    <mergeCell ref="A62:P62"/>
    <mergeCell ref="A63:A64"/>
    <mergeCell ref="B63:B64"/>
    <mergeCell ref="C63:I64"/>
    <mergeCell ref="J63:J64"/>
    <mergeCell ref="A65:A66"/>
    <mergeCell ref="C65:I65"/>
    <mergeCell ref="C66:I66"/>
    <mergeCell ref="A58:P58"/>
    <mergeCell ref="A59:C59"/>
    <mergeCell ref="D59:P59"/>
    <mergeCell ref="A60:C60"/>
    <mergeCell ref="D60:P60"/>
    <mergeCell ref="A61:C61"/>
    <mergeCell ref="D61:P61"/>
    <mergeCell ref="A55:B55"/>
    <mergeCell ref="C55:N55"/>
    <mergeCell ref="O55:P55"/>
    <mergeCell ref="A56:B56"/>
    <mergeCell ref="C56:N56"/>
    <mergeCell ref="O56:P56"/>
    <mergeCell ref="A53:B53"/>
    <mergeCell ref="C53:N53"/>
    <mergeCell ref="O53:P53"/>
    <mergeCell ref="A54:B54"/>
    <mergeCell ref="C54:N54"/>
    <mergeCell ref="O54:P54"/>
    <mergeCell ref="A49:B49"/>
    <mergeCell ref="I49:J49"/>
    <mergeCell ref="A50:B50"/>
    <mergeCell ref="I50:J50"/>
    <mergeCell ref="A51:B51"/>
    <mergeCell ref="A52:P52"/>
    <mergeCell ref="A45:P45"/>
    <mergeCell ref="A46:B47"/>
    <mergeCell ref="C46:H46"/>
    <mergeCell ref="I46:J47"/>
    <mergeCell ref="A48:B48"/>
    <mergeCell ref="I48:J48"/>
    <mergeCell ref="A42:C42"/>
    <mergeCell ref="E42:F42"/>
    <mergeCell ref="G42:H42"/>
    <mergeCell ref="A43:C43"/>
    <mergeCell ref="E43:F43"/>
    <mergeCell ref="G43:H43"/>
    <mergeCell ref="A40:C40"/>
    <mergeCell ref="E40:F40"/>
    <mergeCell ref="G40:H40"/>
    <mergeCell ref="A41:C41"/>
    <mergeCell ref="E41:F41"/>
    <mergeCell ref="G41:H41"/>
    <mergeCell ref="A38:C38"/>
    <mergeCell ref="E38:F38"/>
    <mergeCell ref="G38:H38"/>
    <mergeCell ref="A39:C39"/>
    <mergeCell ref="E39:F39"/>
    <mergeCell ref="G39:H39"/>
    <mergeCell ref="A36:C36"/>
    <mergeCell ref="E36:F36"/>
    <mergeCell ref="G36:H36"/>
    <mergeCell ref="A37:C37"/>
    <mergeCell ref="E37:F37"/>
    <mergeCell ref="G37:H37"/>
    <mergeCell ref="A34:C34"/>
    <mergeCell ref="E34:F34"/>
    <mergeCell ref="G34:H34"/>
    <mergeCell ref="A35:C35"/>
    <mergeCell ref="E35:F35"/>
    <mergeCell ref="G35:H35"/>
    <mergeCell ref="A32:C33"/>
    <mergeCell ref="D32:F32"/>
    <mergeCell ref="G32:J32"/>
    <mergeCell ref="K32:M32"/>
    <mergeCell ref="N32:P32"/>
    <mergeCell ref="E33:F33"/>
    <mergeCell ref="G33:H33"/>
    <mergeCell ref="A29:B29"/>
    <mergeCell ref="G29:H29"/>
    <mergeCell ref="K29:L29"/>
    <mergeCell ref="M29:N29"/>
    <mergeCell ref="O29:P29"/>
    <mergeCell ref="A31:P31"/>
    <mergeCell ref="A27:B27"/>
    <mergeCell ref="G27:H27"/>
    <mergeCell ref="K27:L27"/>
    <mergeCell ref="M27:N27"/>
    <mergeCell ref="O27:P27"/>
    <mergeCell ref="A28:B28"/>
    <mergeCell ref="G28:H28"/>
    <mergeCell ref="K28:L28"/>
    <mergeCell ref="M28:N28"/>
    <mergeCell ref="O28:P28"/>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21:B21"/>
    <mergeCell ref="G21:H21"/>
    <mergeCell ref="K21:L21"/>
    <mergeCell ref="M21:N21"/>
    <mergeCell ref="O21:P21"/>
    <mergeCell ref="A22:B22"/>
    <mergeCell ref="G22:H22"/>
    <mergeCell ref="K22:L22"/>
    <mergeCell ref="M22:N22"/>
    <mergeCell ref="O22:P22"/>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M12:N12"/>
    <mergeCell ref="O12:P12"/>
    <mergeCell ref="G13:H13"/>
    <mergeCell ref="A15:D15"/>
    <mergeCell ref="G15:H15"/>
    <mergeCell ref="K15:L15"/>
    <mergeCell ref="M15:N15"/>
    <mergeCell ref="O15:P15"/>
    <mergeCell ref="A16:D16"/>
    <mergeCell ref="G16:H16"/>
    <mergeCell ref="K16:L16"/>
    <mergeCell ref="M16:N16"/>
    <mergeCell ref="O16:P16"/>
    <mergeCell ref="C67:I67"/>
    <mergeCell ref="A67:A68"/>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s>
  <phoneticPr fontId="54" type="noConversion"/>
  <pageMargins left="0.25" right="0.25" top="0.75" bottom="0.75" header="0.3" footer="0.3"/>
  <pageSetup paperSize="9" scale="52"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104"/>
  <sheetViews>
    <sheetView workbookViewId="0">
      <selection activeCell="D60" sqref="D60:P60"/>
    </sheetView>
  </sheetViews>
  <sheetFormatPr defaultColWidth="8.28515625" defaultRowHeight="15" x14ac:dyDescent="0.25"/>
  <cols>
    <col min="1" max="1" width="10.28515625" style="732" customWidth="1"/>
    <col min="2" max="2" width="9.28515625" style="732" customWidth="1"/>
    <col min="3" max="3" width="8.28515625" style="732" customWidth="1"/>
    <col min="4" max="4" width="10.28515625" style="732" customWidth="1"/>
    <col min="5" max="5" width="8.28515625" style="732" customWidth="1"/>
    <col min="6" max="6" width="8" style="732" customWidth="1"/>
    <col min="7" max="8" width="7.28515625" style="732" customWidth="1"/>
    <col min="9" max="9" width="11.28515625" style="732" customWidth="1"/>
    <col min="10" max="10" width="9.28515625" style="732" customWidth="1"/>
    <col min="11" max="11" width="11" style="732" customWidth="1"/>
    <col min="12" max="12" width="8.28515625" style="732" customWidth="1"/>
    <col min="13" max="13" width="13.28515625" style="732" customWidth="1"/>
    <col min="14" max="14" width="11" style="732" customWidth="1"/>
    <col min="15" max="15" width="9.28515625" style="732" customWidth="1"/>
    <col min="16" max="16" width="11" style="732" customWidth="1"/>
    <col min="17" max="16384" width="8.28515625" style="732"/>
  </cols>
  <sheetData>
    <row r="1" spans="1:16" ht="15" customHeight="1" x14ac:dyDescent="0.25">
      <c r="A1" s="2760" t="s">
        <v>66</v>
      </c>
      <c r="B1" s="2761"/>
      <c r="C1" s="2761"/>
      <c r="D1" s="2761"/>
      <c r="E1" s="2761"/>
      <c r="F1" s="2761"/>
      <c r="G1" s="2761"/>
      <c r="H1" s="2761"/>
      <c r="I1" s="2761"/>
      <c r="J1" s="2761"/>
      <c r="K1" s="2761"/>
      <c r="L1" s="2761"/>
      <c r="M1" s="2761"/>
      <c r="N1" s="2761"/>
      <c r="O1" s="2761"/>
      <c r="P1" s="2761"/>
    </row>
    <row r="2" spans="1:16" ht="15" customHeight="1" x14ac:dyDescent="0.25">
      <c r="A2" s="2762" t="s">
        <v>28</v>
      </c>
      <c r="B2" s="2763"/>
      <c r="C2" s="2763"/>
      <c r="D2" s="2763"/>
      <c r="E2" s="2763"/>
      <c r="F2" s="2763"/>
      <c r="G2" s="2763"/>
      <c r="H2" s="2763"/>
      <c r="I2" s="2763"/>
      <c r="J2" s="2763"/>
      <c r="K2" s="2763"/>
      <c r="L2" s="2763"/>
      <c r="M2" s="2763"/>
      <c r="N2" s="2763"/>
      <c r="O2" s="2763"/>
      <c r="P2" s="2763"/>
    </row>
    <row r="3" spans="1:16" ht="15" customHeight="1" x14ac:dyDescent="0.25">
      <c r="A3" s="2762" t="s">
        <v>355</v>
      </c>
      <c r="B3" s="2763"/>
      <c r="C3" s="2763"/>
      <c r="D3" s="2763"/>
      <c r="E3" s="2763"/>
      <c r="F3" s="2763"/>
      <c r="G3" s="2763"/>
      <c r="H3" s="2763"/>
      <c r="I3" s="2763"/>
      <c r="J3" s="2763"/>
      <c r="K3" s="2763"/>
      <c r="L3" s="2763"/>
      <c r="M3" s="2763"/>
      <c r="N3" s="2763"/>
      <c r="O3" s="2763"/>
      <c r="P3" s="2763"/>
    </row>
    <row r="4" spans="1:16" x14ac:dyDescent="0.25">
      <c r="A4" s="2764"/>
      <c r="B4" s="2765"/>
      <c r="C4" s="2765"/>
      <c r="D4" s="2765"/>
      <c r="E4" s="2765"/>
      <c r="F4" s="2765"/>
      <c r="G4" s="2765"/>
      <c r="H4" s="2765"/>
      <c r="I4" s="2765"/>
      <c r="J4" s="2765"/>
      <c r="K4" s="2765"/>
      <c r="L4" s="2765"/>
      <c r="M4" s="2765"/>
      <c r="N4" s="2765"/>
      <c r="O4" s="2765"/>
      <c r="P4" s="2765"/>
    </row>
    <row r="5" spans="1:16" x14ac:dyDescent="0.25">
      <c r="A5" s="2766" t="s">
        <v>0</v>
      </c>
      <c r="B5" s="2767"/>
      <c r="C5" s="2767"/>
      <c r="D5" s="2767"/>
      <c r="E5" s="2767"/>
      <c r="F5" s="2767"/>
      <c r="G5" s="2767"/>
      <c r="H5" s="2767"/>
      <c r="I5" s="2767"/>
      <c r="J5" s="2767"/>
      <c r="K5" s="2767"/>
      <c r="L5" s="2767"/>
      <c r="M5" s="2767"/>
      <c r="N5" s="2767"/>
      <c r="O5" s="2767"/>
      <c r="P5" s="2767"/>
    </row>
    <row r="6" spans="1:16" x14ac:dyDescent="0.25">
      <c r="A6" s="2184" t="s">
        <v>29</v>
      </c>
      <c r="B6" s="2184"/>
      <c r="C6" s="2184"/>
      <c r="D6" s="1039" t="s">
        <v>116</v>
      </c>
      <c r="E6" s="1040"/>
      <c r="F6" s="1040"/>
      <c r="G6" s="1040"/>
      <c r="H6" s="1040"/>
      <c r="I6" s="1040"/>
      <c r="J6" s="1040"/>
      <c r="K6" s="1040"/>
      <c r="L6" s="1040"/>
      <c r="M6" s="1040"/>
      <c r="N6" s="1040"/>
      <c r="O6" s="1041"/>
      <c r="P6" s="76">
        <v>1</v>
      </c>
    </row>
    <row r="7" spans="1:16" x14ac:dyDescent="0.25">
      <c r="A7" s="2184" t="s">
        <v>30</v>
      </c>
      <c r="B7" s="2184"/>
      <c r="C7" s="2184"/>
      <c r="D7" s="2592" t="s">
        <v>117</v>
      </c>
      <c r="E7" s="2592"/>
      <c r="F7" s="2592"/>
      <c r="G7" s="2592"/>
      <c r="H7" s="2592"/>
      <c r="I7" s="2592"/>
      <c r="J7" s="2592"/>
      <c r="K7" s="2592"/>
      <c r="L7" s="2592"/>
      <c r="M7" s="2592"/>
      <c r="N7" s="2592"/>
      <c r="O7" s="2592"/>
      <c r="P7" s="739" t="s">
        <v>70</v>
      </c>
    </row>
    <row r="8" spans="1:16" x14ac:dyDescent="0.25">
      <c r="A8" s="2184" t="s">
        <v>31</v>
      </c>
      <c r="B8" s="2184"/>
      <c r="C8" s="2184"/>
      <c r="D8" s="981"/>
      <c r="E8" s="2758"/>
      <c r="F8" s="2758"/>
      <c r="G8" s="2758"/>
      <c r="H8" s="2758"/>
      <c r="I8" s="2758"/>
      <c r="J8" s="2758"/>
      <c r="K8" s="2758"/>
      <c r="L8" s="2758"/>
      <c r="M8" s="2758"/>
      <c r="N8" s="2758"/>
      <c r="O8" s="982"/>
      <c r="P8" s="739"/>
    </row>
    <row r="9" spans="1:16" x14ac:dyDescent="0.25">
      <c r="A9" s="2759"/>
      <c r="B9" s="2759"/>
      <c r="C9" s="2759"/>
      <c r="D9" s="2759"/>
      <c r="E9" s="2759"/>
      <c r="F9" s="2759"/>
      <c r="G9" s="2759"/>
      <c r="H9" s="2759"/>
      <c r="I9" s="2759"/>
      <c r="J9" s="2759"/>
      <c r="K9" s="2759"/>
      <c r="L9" s="2759"/>
      <c r="M9" s="2759"/>
      <c r="N9" s="2759"/>
      <c r="O9" s="2759"/>
      <c r="P9" s="2759"/>
    </row>
    <row r="10" spans="1:16" x14ac:dyDescent="0.25">
      <c r="A10" s="981" t="s">
        <v>194</v>
      </c>
      <c r="B10" s="2758"/>
      <c r="C10" s="2758"/>
      <c r="D10" s="2758"/>
      <c r="E10" s="2758"/>
      <c r="F10" s="2758"/>
      <c r="G10" s="2758"/>
      <c r="H10" s="2758"/>
      <c r="I10" s="2758"/>
      <c r="J10" s="2758"/>
      <c r="K10" s="2758"/>
      <c r="L10" s="2758"/>
      <c r="M10" s="2758"/>
      <c r="N10" s="2758"/>
      <c r="O10" s="2758"/>
      <c r="P10" s="982"/>
    </row>
    <row r="11" spans="1:16" x14ac:dyDescent="0.25">
      <c r="A11" s="2770"/>
      <c r="B11" s="2770"/>
      <c r="C11" s="2770"/>
      <c r="D11" s="2770"/>
      <c r="E11" s="2770"/>
      <c r="F11" s="2770"/>
      <c r="G11" s="2770"/>
      <c r="H11" s="2770"/>
      <c r="I11" s="2770"/>
      <c r="J11" s="2770"/>
      <c r="K11" s="2770"/>
      <c r="L11" s="2770"/>
      <c r="M11" s="2770"/>
      <c r="N11" s="2770"/>
      <c r="O11" s="2770"/>
      <c r="P11" s="2770"/>
    </row>
    <row r="12" spans="1:16" x14ac:dyDescent="0.25">
      <c r="A12" s="2771" t="s">
        <v>1</v>
      </c>
      <c r="B12" s="2772"/>
      <c r="C12" s="2772"/>
      <c r="D12" s="2773"/>
      <c r="E12" s="1000" t="s">
        <v>0</v>
      </c>
      <c r="F12" s="1001"/>
      <c r="G12" s="2732">
        <v>2023</v>
      </c>
      <c r="H12" s="2732"/>
      <c r="I12" s="76">
        <v>2024</v>
      </c>
      <c r="J12" s="76">
        <v>2025</v>
      </c>
      <c r="K12" s="2777">
        <v>2026</v>
      </c>
      <c r="L12" s="2777"/>
      <c r="M12" s="2777">
        <v>2027</v>
      </c>
      <c r="N12" s="2777"/>
      <c r="O12" s="2777">
        <v>2028</v>
      </c>
      <c r="P12" s="2777"/>
    </row>
    <row r="13" spans="1:16" ht="30" x14ac:dyDescent="0.25">
      <c r="A13" s="2774"/>
      <c r="B13" s="2775"/>
      <c r="C13" s="2775"/>
      <c r="D13" s="2776"/>
      <c r="E13" s="76" t="s">
        <v>33</v>
      </c>
      <c r="F13" s="76" t="s">
        <v>34</v>
      </c>
      <c r="G13" s="1000" t="s">
        <v>11</v>
      </c>
      <c r="H13" s="1001"/>
      <c r="I13" s="76" t="s">
        <v>11</v>
      </c>
      <c r="J13" s="76" t="s">
        <v>12</v>
      </c>
      <c r="K13" s="1000" t="s">
        <v>13</v>
      </c>
      <c r="L13" s="1001"/>
      <c r="M13" s="1000" t="s">
        <v>14</v>
      </c>
      <c r="N13" s="1001"/>
      <c r="O13" s="1000" t="s">
        <v>14</v>
      </c>
      <c r="P13" s="1001"/>
    </row>
    <row r="14" spans="1:16" x14ac:dyDescent="0.25">
      <c r="A14" s="2594" t="s">
        <v>35</v>
      </c>
      <c r="B14" s="2594"/>
      <c r="C14" s="2594"/>
      <c r="D14" s="2594"/>
      <c r="E14" s="76">
        <v>4</v>
      </c>
      <c r="F14" s="76"/>
      <c r="G14" s="2768">
        <f>G15+G16+G17+G18</f>
        <v>15029.4</v>
      </c>
      <c r="H14" s="2769"/>
      <c r="I14" s="742">
        <f>I15+I16+I17+I18</f>
        <v>5338.4999999999991</v>
      </c>
      <c r="J14" s="742">
        <f>J15+J16+J17+J18</f>
        <v>10475</v>
      </c>
      <c r="K14" s="2768">
        <f>K15+K16+K17+K18</f>
        <v>10475</v>
      </c>
      <c r="L14" s="2769"/>
      <c r="M14" s="2768">
        <f t="shared" ref="M14" si="0">M15+M16+M17+M18</f>
        <v>10475</v>
      </c>
      <c r="N14" s="2769"/>
      <c r="O14" s="2768">
        <f t="shared" ref="O14" si="1">O15+O16+O17+O18</f>
        <v>10475</v>
      </c>
      <c r="P14" s="2769"/>
    </row>
    <row r="15" spans="1:16" x14ac:dyDescent="0.25">
      <c r="A15" s="2184" t="s">
        <v>88</v>
      </c>
      <c r="B15" s="2184"/>
      <c r="C15" s="2184"/>
      <c r="D15" s="2184"/>
      <c r="E15" s="76"/>
      <c r="F15" s="76">
        <v>22</v>
      </c>
      <c r="G15" s="2732">
        <f>G75</f>
        <v>208.7</v>
      </c>
      <c r="H15" s="2732"/>
      <c r="I15" s="722">
        <f>I75</f>
        <v>0</v>
      </c>
      <c r="J15" s="722">
        <f>J75</f>
        <v>446</v>
      </c>
      <c r="K15" s="2778">
        <f>K75</f>
        <v>446</v>
      </c>
      <c r="L15" s="2732"/>
      <c r="M15" s="2778">
        <f t="shared" ref="M15" si="2">M75</f>
        <v>446</v>
      </c>
      <c r="N15" s="2732"/>
      <c r="O15" s="2778">
        <f t="shared" ref="O15" si="3">O75</f>
        <v>446</v>
      </c>
      <c r="P15" s="2732"/>
    </row>
    <row r="16" spans="1:16" x14ac:dyDescent="0.25">
      <c r="A16" s="2184" t="s">
        <v>71</v>
      </c>
      <c r="B16" s="2184"/>
      <c r="C16" s="2184"/>
      <c r="D16" s="2184"/>
      <c r="E16" s="76"/>
      <c r="F16" s="76">
        <v>28</v>
      </c>
      <c r="G16" s="2732">
        <f>G79</f>
        <v>801.5</v>
      </c>
      <c r="H16" s="2732"/>
      <c r="I16" s="722">
        <f>I79</f>
        <v>331.4</v>
      </c>
      <c r="J16" s="722">
        <f>J79</f>
        <v>0</v>
      </c>
      <c r="K16" s="2778">
        <f>K79</f>
        <v>0</v>
      </c>
      <c r="L16" s="2732"/>
      <c r="M16" s="2778">
        <f t="shared" ref="M16" si="4">M79</f>
        <v>0</v>
      </c>
      <c r="N16" s="2732"/>
      <c r="O16" s="2778">
        <f t="shared" ref="O16" si="5">O79</f>
        <v>0</v>
      </c>
      <c r="P16" s="2732"/>
    </row>
    <row r="17" spans="1:16" x14ac:dyDescent="0.25">
      <c r="A17" s="2184" t="s">
        <v>72</v>
      </c>
      <c r="B17" s="2184"/>
      <c r="C17" s="2184"/>
      <c r="D17" s="2184"/>
      <c r="E17" s="76"/>
      <c r="F17" s="76">
        <v>31</v>
      </c>
      <c r="G17" s="2732">
        <f>G81</f>
        <v>13969.9</v>
      </c>
      <c r="H17" s="2732"/>
      <c r="I17" s="722">
        <f>I81</f>
        <v>5007.0999999999995</v>
      </c>
      <c r="J17" s="722">
        <f>J81</f>
        <v>9975</v>
      </c>
      <c r="K17" s="2778">
        <f>K81</f>
        <v>9975</v>
      </c>
      <c r="L17" s="2732"/>
      <c r="M17" s="2778">
        <f>M81</f>
        <v>9975</v>
      </c>
      <c r="N17" s="2732"/>
      <c r="O17" s="2778">
        <f>O81</f>
        <v>9975</v>
      </c>
      <c r="P17" s="2732"/>
    </row>
    <row r="18" spans="1:16" x14ac:dyDescent="0.25">
      <c r="A18" s="2184" t="s">
        <v>73</v>
      </c>
      <c r="B18" s="2184"/>
      <c r="C18" s="2184"/>
      <c r="D18" s="2184"/>
      <c r="E18" s="76"/>
      <c r="F18" s="76">
        <v>33</v>
      </c>
      <c r="G18" s="2778">
        <f>G85</f>
        <v>49.3</v>
      </c>
      <c r="H18" s="2732"/>
      <c r="I18" s="722">
        <f>I85</f>
        <v>0</v>
      </c>
      <c r="J18" s="722">
        <f>J85</f>
        <v>54</v>
      </c>
      <c r="K18" s="2778">
        <f>K85</f>
        <v>54</v>
      </c>
      <c r="L18" s="2732"/>
      <c r="M18" s="2778">
        <f t="shared" ref="M18" si="6">M85</f>
        <v>54</v>
      </c>
      <c r="N18" s="2732"/>
      <c r="O18" s="2778">
        <f t="shared" ref="O18" si="7">O85</f>
        <v>54</v>
      </c>
      <c r="P18" s="2732"/>
    </row>
    <row r="19" spans="1:16" x14ac:dyDescent="0.25">
      <c r="A19" s="2780"/>
      <c r="B19" s="2780"/>
      <c r="C19" s="2780"/>
      <c r="D19" s="2780"/>
      <c r="E19" s="2780"/>
      <c r="F19" s="2780"/>
      <c r="G19" s="2780"/>
      <c r="H19" s="2780"/>
      <c r="I19" s="2780"/>
      <c r="J19" s="2780"/>
      <c r="K19" s="2780"/>
      <c r="L19" s="2780"/>
      <c r="M19" s="2780"/>
      <c r="N19" s="2780"/>
      <c r="O19" s="2780"/>
      <c r="P19" s="2780"/>
    </row>
    <row r="20" spans="1:16" x14ac:dyDescent="0.25">
      <c r="A20" s="2771" t="s">
        <v>1</v>
      </c>
      <c r="B20" s="2773"/>
      <c r="C20" s="2777" t="s">
        <v>0</v>
      </c>
      <c r="D20" s="2777"/>
      <c r="E20" s="2777"/>
      <c r="F20" s="2777"/>
      <c r="G20" s="2732">
        <v>2023</v>
      </c>
      <c r="H20" s="2732"/>
      <c r="I20" s="76">
        <v>2024</v>
      </c>
      <c r="J20" s="76">
        <v>2025</v>
      </c>
      <c r="K20" s="2732">
        <v>2026</v>
      </c>
      <c r="L20" s="2732"/>
      <c r="M20" s="2732">
        <v>2027</v>
      </c>
      <c r="N20" s="2732"/>
      <c r="O20" s="2732">
        <v>2028</v>
      </c>
      <c r="P20" s="2732"/>
    </row>
    <row r="21" spans="1:16" ht="30" x14ac:dyDescent="0.25">
      <c r="A21" s="2774"/>
      <c r="B21" s="2776"/>
      <c r="C21" s="76" t="s">
        <v>59</v>
      </c>
      <c r="D21" s="76" t="s">
        <v>60</v>
      </c>
      <c r="E21" s="76" t="s">
        <v>33</v>
      </c>
      <c r="F21" s="76" t="s">
        <v>34</v>
      </c>
      <c r="G21" s="1000" t="s">
        <v>11</v>
      </c>
      <c r="H21" s="1001"/>
      <c r="I21" s="76" t="s">
        <v>11</v>
      </c>
      <c r="J21" s="76" t="s">
        <v>12</v>
      </c>
      <c r="K21" s="1000" t="s">
        <v>13</v>
      </c>
      <c r="L21" s="1001"/>
      <c r="M21" s="1000" t="s">
        <v>14</v>
      </c>
      <c r="N21" s="1001"/>
      <c r="O21" s="1000" t="s">
        <v>14</v>
      </c>
      <c r="P21" s="1001"/>
    </row>
    <row r="22" spans="1:16" x14ac:dyDescent="0.25">
      <c r="A22" s="996" t="s">
        <v>61</v>
      </c>
      <c r="B22" s="997"/>
      <c r="C22" s="737"/>
      <c r="D22" s="737"/>
      <c r="E22" s="737"/>
      <c r="F22" s="737"/>
      <c r="G22" s="2779">
        <f>G27+G23</f>
        <v>15029.4</v>
      </c>
      <c r="H22" s="2779"/>
      <c r="I22" s="736">
        <f>I27+I23</f>
        <v>5338.4999999999991</v>
      </c>
      <c r="J22" s="736">
        <f>J27+J23</f>
        <v>10475</v>
      </c>
      <c r="K22" s="2779">
        <f>K27+K23</f>
        <v>10475</v>
      </c>
      <c r="L22" s="2779"/>
      <c r="M22" s="2779">
        <f>M27+M23</f>
        <v>10475</v>
      </c>
      <c r="N22" s="2779"/>
      <c r="O22" s="2779">
        <f>O27+O23</f>
        <v>10475</v>
      </c>
      <c r="P22" s="2779"/>
    </row>
    <row r="23" spans="1:16" ht="30" customHeight="1" x14ac:dyDescent="0.25">
      <c r="A23" s="981" t="s">
        <v>62</v>
      </c>
      <c r="B23" s="982"/>
      <c r="C23" s="743">
        <v>2</v>
      </c>
      <c r="D23" s="737"/>
      <c r="E23" s="737"/>
      <c r="F23" s="737"/>
      <c r="G23" s="2781">
        <f>K47</f>
        <v>0</v>
      </c>
      <c r="H23" s="2781"/>
      <c r="I23" s="744">
        <f>L47</f>
        <v>364.3</v>
      </c>
      <c r="J23" s="745">
        <f>M47</f>
        <v>475</v>
      </c>
      <c r="K23" s="2781">
        <f>N47</f>
        <v>475</v>
      </c>
      <c r="L23" s="2781"/>
      <c r="M23" s="2781">
        <f>O47</f>
        <v>475</v>
      </c>
      <c r="N23" s="2781"/>
      <c r="O23" s="2781">
        <f>P47</f>
        <v>475</v>
      </c>
      <c r="P23" s="2781"/>
    </row>
    <row r="24" spans="1:16" x14ac:dyDescent="0.25">
      <c r="A24" s="2777"/>
      <c r="B24" s="2777"/>
      <c r="C24" s="737"/>
      <c r="D24" s="737"/>
      <c r="E24" s="737"/>
      <c r="F24" s="737"/>
      <c r="G24" s="2781"/>
      <c r="H24" s="2781"/>
      <c r="I24" s="733"/>
      <c r="J24" s="745"/>
      <c r="K24" s="2781"/>
      <c r="L24" s="2781"/>
      <c r="M24" s="2781"/>
      <c r="N24" s="2781"/>
      <c r="O24" s="2781"/>
      <c r="P24" s="2781"/>
    </row>
    <row r="25" spans="1:16" ht="29.45" customHeight="1" x14ac:dyDescent="0.25">
      <c r="A25" s="981" t="s">
        <v>63</v>
      </c>
      <c r="B25" s="982"/>
      <c r="C25" s="743">
        <v>2</v>
      </c>
      <c r="D25" s="737"/>
      <c r="E25" s="737"/>
      <c r="F25" s="737"/>
      <c r="G25" s="2781"/>
      <c r="H25" s="2781"/>
      <c r="I25" s="733"/>
      <c r="J25" s="745"/>
      <c r="K25" s="2781"/>
      <c r="L25" s="2781"/>
      <c r="M25" s="2781"/>
      <c r="N25" s="2781"/>
      <c r="O25" s="2781"/>
      <c r="P25" s="2781"/>
    </row>
    <row r="26" spans="1:16" x14ac:dyDescent="0.25">
      <c r="A26" s="2777"/>
      <c r="B26" s="2777"/>
      <c r="C26" s="737"/>
      <c r="D26" s="737"/>
      <c r="E26" s="737"/>
      <c r="F26" s="737"/>
      <c r="G26" s="2781"/>
      <c r="H26" s="2781"/>
      <c r="I26" s="733"/>
      <c r="J26" s="745"/>
      <c r="K26" s="2781"/>
      <c r="L26" s="2781"/>
      <c r="M26" s="2781"/>
      <c r="N26" s="2781"/>
      <c r="O26" s="2781"/>
      <c r="P26" s="2781"/>
    </row>
    <row r="27" spans="1:16" ht="54" customHeight="1" x14ac:dyDescent="0.25">
      <c r="A27" s="981" t="s">
        <v>64</v>
      </c>
      <c r="B27" s="982"/>
      <c r="C27" s="746">
        <v>1</v>
      </c>
      <c r="D27" s="737"/>
      <c r="E27" s="746" t="s">
        <v>119</v>
      </c>
      <c r="F27" s="737">
        <v>10</v>
      </c>
      <c r="G27" s="2782">
        <f>G14-K47</f>
        <v>15029.4</v>
      </c>
      <c r="H27" s="2783"/>
      <c r="I27" s="744">
        <f>I14-L47</f>
        <v>4974.1999999999989</v>
      </c>
      <c r="J27" s="744">
        <f>J14-M47</f>
        <v>10000</v>
      </c>
      <c r="K27" s="2782">
        <f>K14-N47</f>
        <v>10000</v>
      </c>
      <c r="L27" s="2783"/>
      <c r="M27" s="2782">
        <f>M14-O47</f>
        <v>10000</v>
      </c>
      <c r="N27" s="2783"/>
      <c r="O27" s="2782">
        <f>O14-P47</f>
        <v>10000</v>
      </c>
      <c r="P27" s="2783"/>
    </row>
    <row r="28" spans="1:16" x14ac:dyDescent="0.25">
      <c r="A28" s="2784"/>
      <c r="B28" s="2785"/>
      <c r="C28" s="737"/>
      <c r="D28" s="737"/>
      <c r="E28" s="737"/>
      <c r="F28" s="737"/>
      <c r="G28" s="1000"/>
      <c r="H28" s="1001"/>
      <c r="I28" s="76"/>
      <c r="J28" s="737"/>
      <c r="K28" s="2784"/>
      <c r="L28" s="2785"/>
      <c r="M28" s="2784"/>
      <c r="N28" s="2785"/>
      <c r="O28" s="2784"/>
      <c r="P28" s="2785"/>
    </row>
    <row r="29" spans="1:16" x14ac:dyDescent="0.25">
      <c r="A29" s="2780"/>
      <c r="B29" s="2780"/>
      <c r="C29" s="2780"/>
      <c r="D29" s="2780"/>
      <c r="E29" s="2780"/>
      <c r="F29" s="2780"/>
      <c r="G29" s="2780"/>
      <c r="H29" s="2780"/>
      <c r="I29" s="2780"/>
      <c r="J29" s="2780"/>
      <c r="K29" s="2780"/>
      <c r="L29" s="2780"/>
      <c r="M29" s="2780"/>
      <c r="N29" s="2780"/>
      <c r="O29" s="2780"/>
      <c r="P29" s="2780"/>
    </row>
    <row r="30" spans="1:16" x14ac:dyDescent="0.25">
      <c r="A30" s="2791" t="s">
        <v>200</v>
      </c>
      <c r="B30" s="2792"/>
      <c r="C30" s="2792"/>
      <c r="D30" s="2792"/>
      <c r="E30" s="2792"/>
      <c r="F30" s="2792"/>
      <c r="G30" s="2792"/>
      <c r="H30" s="2792"/>
      <c r="I30" s="2792"/>
      <c r="J30" s="2792"/>
      <c r="K30" s="2792"/>
      <c r="L30" s="2792"/>
      <c r="M30" s="2792"/>
      <c r="N30" s="2792"/>
      <c r="O30" s="2792"/>
      <c r="P30" s="2793"/>
    </row>
    <row r="31" spans="1:16" x14ac:dyDescent="0.25">
      <c r="A31" s="2732" t="s">
        <v>1</v>
      </c>
      <c r="B31" s="2732"/>
      <c r="C31" s="2732"/>
      <c r="D31" s="2732" t="s">
        <v>0</v>
      </c>
      <c r="E31" s="2732"/>
      <c r="F31" s="2732"/>
      <c r="G31" s="2732" t="s">
        <v>356</v>
      </c>
      <c r="H31" s="2732"/>
      <c r="I31" s="2732"/>
      <c r="J31" s="2732"/>
      <c r="K31" s="2732" t="s">
        <v>67</v>
      </c>
      <c r="L31" s="2732"/>
      <c r="M31" s="2732"/>
      <c r="N31" s="2732" t="s">
        <v>357</v>
      </c>
      <c r="O31" s="2732"/>
      <c r="P31" s="2732"/>
    </row>
    <row r="32" spans="1:16" ht="36" x14ac:dyDescent="0.25">
      <c r="A32" s="2732"/>
      <c r="B32" s="2732"/>
      <c r="C32" s="2732"/>
      <c r="D32" s="76" t="s">
        <v>33</v>
      </c>
      <c r="E32" s="2732" t="s">
        <v>51</v>
      </c>
      <c r="F32" s="2732"/>
      <c r="G32" s="2794" t="s">
        <v>48</v>
      </c>
      <c r="H32" s="2794"/>
      <c r="I32" s="734" t="s">
        <v>49</v>
      </c>
      <c r="J32" s="734" t="s">
        <v>50</v>
      </c>
      <c r="K32" s="734" t="s">
        <v>48</v>
      </c>
      <c r="L32" s="734" t="s">
        <v>49</v>
      </c>
      <c r="M32" s="734" t="s">
        <v>50</v>
      </c>
      <c r="N32" s="734" t="s">
        <v>48</v>
      </c>
      <c r="O32" s="734" t="s">
        <v>49</v>
      </c>
      <c r="P32" s="734" t="s">
        <v>50</v>
      </c>
    </row>
    <row r="33" spans="1:16" x14ac:dyDescent="0.25">
      <c r="A33" s="2184" t="s">
        <v>9</v>
      </c>
      <c r="B33" s="2184"/>
      <c r="C33" s="2184"/>
      <c r="D33" s="737"/>
      <c r="E33" s="2732"/>
      <c r="F33" s="2732"/>
      <c r="G33" s="2786">
        <f>G34</f>
        <v>10475</v>
      </c>
      <c r="H33" s="2787"/>
      <c r="I33" s="749"/>
      <c r="J33" s="749"/>
      <c r="K33" s="750">
        <f>K34</f>
        <v>10475</v>
      </c>
      <c r="L33" s="749"/>
      <c r="M33" s="749"/>
      <c r="N33" s="750">
        <f>N34</f>
        <v>10475</v>
      </c>
      <c r="O33" s="749"/>
      <c r="P33" s="749"/>
    </row>
    <row r="34" spans="1:16" s="753" customFormat="1" x14ac:dyDescent="0.25">
      <c r="A34" s="2788" t="s">
        <v>120</v>
      </c>
      <c r="B34" s="2788"/>
      <c r="C34" s="2788"/>
      <c r="D34" s="751" t="s">
        <v>56</v>
      </c>
      <c r="E34" s="2789"/>
      <c r="F34" s="2789"/>
      <c r="G34" s="2790">
        <f>G39</f>
        <v>10475</v>
      </c>
      <c r="H34" s="2789"/>
      <c r="I34" s="751"/>
      <c r="J34" s="751"/>
      <c r="K34" s="752">
        <f>K39</f>
        <v>10475</v>
      </c>
      <c r="L34" s="751"/>
      <c r="M34" s="751"/>
      <c r="N34" s="752">
        <f>N39</f>
        <v>10475</v>
      </c>
      <c r="O34" s="751"/>
      <c r="P34" s="751"/>
    </row>
    <row r="35" spans="1:16" s="753" customFormat="1" x14ac:dyDescent="0.25">
      <c r="A35" s="2795" t="s">
        <v>53</v>
      </c>
      <c r="B35" s="2796"/>
      <c r="C35" s="2797"/>
      <c r="D35" s="751" t="s">
        <v>57</v>
      </c>
      <c r="E35" s="2798"/>
      <c r="F35" s="2799"/>
      <c r="G35" s="2798"/>
      <c r="H35" s="2799"/>
      <c r="I35" s="751"/>
      <c r="J35" s="751"/>
      <c r="K35" s="751"/>
      <c r="L35" s="751"/>
      <c r="M35" s="751"/>
      <c r="N35" s="751"/>
      <c r="O35" s="751"/>
      <c r="P35" s="751"/>
    </row>
    <row r="36" spans="1:16" s="753" customFormat="1" x14ac:dyDescent="0.25">
      <c r="A36" s="2798"/>
      <c r="B36" s="2800"/>
      <c r="C36" s="2799"/>
      <c r="D36" s="751"/>
      <c r="E36" s="2798"/>
      <c r="F36" s="2799"/>
      <c r="G36" s="2798"/>
      <c r="H36" s="2799"/>
      <c r="I36" s="751"/>
      <c r="J36" s="751"/>
      <c r="K36" s="751"/>
      <c r="L36" s="751"/>
      <c r="M36" s="751"/>
      <c r="N36" s="751"/>
      <c r="O36" s="751"/>
      <c r="P36" s="751"/>
    </row>
    <row r="37" spans="1:16" s="753" customFormat="1" x14ac:dyDescent="0.25">
      <c r="A37" s="2795"/>
      <c r="B37" s="2796"/>
      <c r="C37" s="2797"/>
      <c r="D37" s="751"/>
      <c r="E37" s="2798"/>
      <c r="F37" s="2799"/>
      <c r="G37" s="2798"/>
      <c r="H37" s="2799"/>
      <c r="I37" s="751"/>
      <c r="J37" s="751"/>
      <c r="K37" s="751"/>
      <c r="L37" s="751"/>
      <c r="M37" s="751"/>
      <c r="N37" s="751"/>
      <c r="O37" s="751"/>
      <c r="P37" s="751"/>
    </row>
    <row r="38" spans="1:16" x14ac:dyDescent="0.25">
      <c r="A38" s="2184"/>
      <c r="B38" s="2184"/>
      <c r="C38" s="2184"/>
      <c r="D38" s="737"/>
      <c r="E38" s="2732"/>
      <c r="F38" s="2732"/>
      <c r="G38" s="2732"/>
      <c r="H38" s="2732"/>
      <c r="I38" s="76"/>
      <c r="J38" s="76"/>
      <c r="K38" s="76"/>
      <c r="L38" s="76"/>
      <c r="M38" s="76"/>
      <c r="N38" s="76"/>
      <c r="O38" s="76"/>
      <c r="P38" s="76"/>
    </row>
    <row r="39" spans="1:16" x14ac:dyDescent="0.25">
      <c r="A39" s="2184" t="s">
        <v>9</v>
      </c>
      <c r="B39" s="2184"/>
      <c r="C39" s="2184"/>
      <c r="D39" s="737"/>
      <c r="E39" s="2732"/>
      <c r="F39" s="2732"/>
      <c r="G39" s="2786">
        <f>G40+G41</f>
        <v>10475</v>
      </c>
      <c r="H39" s="2787"/>
      <c r="I39" s="749"/>
      <c r="J39" s="749"/>
      <c r="K39" s="750">
        <f>K40+K41</f>
        <v>10475</v>
      </c>
      <c r="L39" s="749"/>
      <c r="M39" s="749"/>
      <c r="N39" s="750">
        <f>N41+N40</f>
        <v>10475</v>
      </c>
      <c r="O39" s="749"/>
      <c r="P39" s="749"/>
    </row>
    <row r="40" spans="1:16" s="753" customFormat="1" x14ac:dyDescent="0.25">
      <c r="A40" s="2788" t="s">
        <v>54</v>
      </c>
      <c r="B40" s="2788"/>
      <c r="C40" s="2788"/>
      <c r="D40" s="751"/>
      <c r="E40" s="2789"/>
      <c r="F40" s="2789"/>
      <c r="G40" s="2790">
        <f>N47</f>
        <v>475</v>
      </c>
      <c r="H40" s="2790"/>
      <c r="I40" s="752"/>
      <c r="J40" s="752"/>
      <c r="K40" s="752">
        <f>O47</f>
        <v>475</v>
      </c>
      <c r="L40" s="752"/>
      <c r="M40" s="752"/>
      <c r="N40" s="752">
        <f>P47</f>
        <v>475</v>
      </c>
      <c r="O40" s="751"/>
      <c r="P40" s="751"/>
    </row>
    <row r="41" spans="1:16" s="753" customFormat="1" x14ac:dyDescent="0.25">
      <c r="A41" s="2788" t="s">
        <v>55</v>
      </c>
      <c r="B41" s="2788"/>
      <c r="C41" s="2788"/>
      <c r="D41" s="751">
        <v>4</v>
      </c>
      <c r="E41" s="2789">
        <v>1</v>
      </c>
      <c r="F41" s="2789"/>
      <c r="G41" s="2790">
        <f>K27</f>
        <v>10000</v>
      </c>
      <c r="H41" s="2789"/>
      <c r="I41" s="751"/>
      <c r="J41" s="751"/>
      <c r="K41" s="752">
        <f>M27</f>
        <v>10000</v>
      </c>
      <c r="L41" s="751"/>
      <c r="M41" s="751"/>
      <c r="N41" s="752">
        <f>O27</f>
        <v>10000</v>
      </c>
      <c r="O41" s="751"/>
      <c r="P41" s="751"/>
    </row>
    <row r="42" spans="1:16" x14ac:dyDescent="0.25">
      <c r="A42" s="2184"/>
      <c r="B42" s="2184"/>
      <c r="C42" s="2184"/>
      <c r="D42" s="737"/>
      <c r="E42" s="2732"/>
      <c r="F42" s="2732"/>
      <c r="G42" s="2732"/>
      <c r="H42" s="2732"/>
      <c r="I42" s="76"/>
      <c r="J42" s="76"/>
      <c r="K42" s="76"/>
      <c r="L42" s="76"/>
      <c r="M42" s="76"/>
      <c r="N42" s="76"/>
      <c r="O42" s="76"/>
      <c r="P42" s="76"/>
    </row>
    <row r="43" spans="1:16" x14ac:dyDescent="0.25">
      <c r="A43" s="2777"/>
      <c r="B43" s="2777"/>
      <c r="C43" s="2777"/>
      <c r="D43" s="2777"/>
      <c r="E43" s="2777"/>
      <c r="F43" s="2777"/>
      <c r="G43" s="2777"/>
      <c r="H43" s="2777"/>
      <c r="I43" s="2777"/>
      <c r="J43" s="2777"/>
      <c r="K43" s="2777"/>
      <c r="L43" s="2777"/>
      <c r="M43" s="2777"/>
      <c r="N43" s="2777"/>
      <c r="O43" s="2777"/>
      <c r="P43" s="2777"/>
    </row>
    <row r="44" spans="1:16" x14ac:dyDescent="0.25">
      <c r="A44" s="2594" t="s">
        <v>201</v>
      </c>
      <c r="B44" s="2594"/>
      <c r="C44" s="2594"/>
      <c r="D44" s="2594"/>
      <c r="E44" s="2594"/>
      <c r="F44" s="2594"/>
      <c r="G44" s="2594"/>
      <c r="H44" s="2594"/>
      <c r="I44" s="2594"/>
      <c r="J44" s="2594"/>
      <c r="K44" s="2594"/>
      <c r="L44" s="2594"/>
      <c r="M44" s="2594"/>
      <c r="N44" s="2594"/>
      <c r="O44" s="2594"/>
      <c r="P44" s="2594"/>
    </row>
    <row r="45" spans="1:16" x14ac:dyDescent="0.25">
      <c r="A45" s="2732" t="s">
        <v>1</v>
      </c>
      <c r="B45" s="2732"/>
      <c r="C45" s="2732" t="s">
        <v>0</v>
      </c>
      <c r="D45" s="2732"/>
      <c r="E45" s="2732"/>
      <c r="F45" s="2732"/>
      <c r="G45" s="2732"/>
      <c r="H45" s="2732"/>
      <c r="I45" s="2771" t="s">
        <v>10</v>
      </c>
      <c r="J45" s="2773"/>
      <c r="K45" s="76">
        <v>2023</v>
      </c>
      <c r="L45" s="76">
        <v>2024</v>
      </c>
      <c r="M45" s="76">
        <v>2025</v>
      </c>
      <c r="N45" s="76">
        <v>2026</v>
      </c>
      <c r="O45" s="76">
        <v>2027</v>
      </c>
      <c r="P45" s="76">
        <v>2028</v>
      </c>
    </row>
    <row r="46" spans="1:16" ht="36" x14ac:dyDescent="0.25">
      <c r="A46" s="2732"/>
      <c r="B46" s="2732"/>
      <c r="C46" s="76" t="s">
        <v>3</v>
      </c>
      <c r="D46" s="76" t="s">
        <v>4</v>
      </c>
      <c r="E46" s="76" t="s">
        <v>5</v>
      </c>
      <c r="F46" s="76" t="s">
        <v>6</v>
      </c>
      <c r="G46" s="76" t="s">
        <v>7</v>
      </c>
      <c r="H46" s="76" t="s">
        <v>8</v>
      </c>
      <c r="I46" s="2774"/>
      <c r="J46" s="2776"/>
      <c r="K46" s="734" t="s">
        <v>11</v>
      </c>
      <c r="L46" s="734" t="s">
        <v>11</v>
      </c>
      <c r="M46" s="734" t="s">
        <v>12</v>
      </c>
      <c r="N46" s="734" t="s">
        <v>13</v>
      </c>
      <c r="O46" s="734" t="s">
        <v>14</v>
      </c>
      <c r="P46" s="734" t="s">
        <v>14</v>
      </c>
    </row>
    <row r="47" spans="1:16" x14ac:dyDescent="0.25">
      <c r="A47" s="996" t="s">
        <v>9</v>
      </c>
      <c r="B47" s="997"/>
      <c r="C47" s="735"/>
      <c r="D47" s="735"/>
      <c r="E47" s="735"/>
      <c r="F47" s="735"/>
      <c r="G47" s="735"/>
      <c r="H47" s="735"/>
      <c r="I47" s="2807"/>
      <c r="J47" s="2808"/>
      <c r="K47" s="742">
        <f>K48+K49</f>
        <v>0</v>
      </c>
      <c r="L47" s="742">
        <f>L48+L49</f>
        <v>364.3</v>
      </c>
      <c r="M47" s="742">
        <f t="shared" ref="M47:P47" si="8">M48+M49</f>
        <v>475</v>
      </c>
      <c r="N47" s="742">
        <f t="shared" si="8"/>
        <v>475</v>
      </c>
      <c r="O47" s="742">
        <f t="shared" si="8"/>
        <v>475</v>
      </c>
      <c r="P47" s="742">
        <f t="shared" si="8"/>
        <v>475</v>
      </c>
    </row>
    <row r="48" spans="1:16" ht="94.9" customHeight="1" x14ac:dyDescent="0.25">
      <c r="A48" s="2741" t="s">
        <v>249</v>
      </c>
      <c r="B48" s="2742"/>
      <c r="C48" s="737">
        <v>299</v>
      </c>
      <c r="D48" s="737"/>
      <c r="E48" s="737"/>
      <c r="F48" s="737"/>
      <c r="G48" s="737"/>
      <c r="H48" s="737">
        <v>191320</v>
      </c>
      <c r="I48" s="747"/>
      <c r="J48" s="748"/>
      <c r="K48" s="722"/>
      <c r="L48" s="756">
        <v>25.7</v>
      </c>
      <c r="M48" s="722"/>
      <c r="N48" s="722"/>
      <c r="O48" s="722"/>
      <c r="P48" s="722"/>
    </row>
    <row r="49" spans="1:16" ht="86.45" customHeight="1" x14ac:dyDescent="0.25">
      <c r="A49" s="2741" t="s">
        <v>251</v>
      </c>
      <c r="B49" s="2742"/>
      <c r="C49" s="78">
        <v>299</v>
      </c>
      <c r="D49" s="78"/>
      <c r="E49" s="78"/>
      <c r="F49" s="78"/>
      <c r="G49" s="78"/>
      <c r="H49" s="78">
        <v>191420</v>
      </c>
      <c r="I49" s="754"/>
      <c r="J49" s="755"/>
      <c r="K49" s="742"/>
      <c r="L49" s="756">
        <v>338.6</v>
      </c>
      <c r="M49" s="745">
        <v>475</v>
      </c>
      <c r="N49" s="745">
        <v>475</v>
      </c>
      <c r="O49" s="745">
        <v>475</v>
      </c>
      <c r="P49" s="745">
        <v>475</v>
      </c>
    </row>
    <row r="50" spans="1:16" x14ac:dyDescent="0.25">
      <c r="A50" s="2784"/>
      <c r="B50" s="2785"/>
      <c r="C50" s="737"/>
      <c r="D50" s="737"/>
      <c r="E50" s="737"/>
      <c r="F50" s="737"/>
      <c r="G50" s="737"/>
      <c r="H50" s="737"/>
      <c r="I50" s="2784"/>
      <c r="J50" s="2785"/>
      <c r="K50" s="76"/>
      <c r="L50" s="76"/>
      <c r="M50" s="737"/>
      <c r="N50" s="737"/>
      <c r="O50" s="737"/>
      <c r="P50" s="737"/>
    </row>
    <row r="51" spans="1:16" x14ac:dyDescent="0.25">
      <c r="A51" s="2777"/>
      <c r="B51" s="2777"/>
      <c r="C51" s="2777"/>
      <c r="D51" s="2777"/>
      <c r="E51" s="2777"/>
      <c r="F51" s="2777"/>
      <c r="G51" s="2777"/>
      <c r="H51" s="2777"/>
      <c r="I51" s="2777"/>
      <c r="J51" s="2777"/>
      <c r="K51" s="2777"/>
      <c r="L51" s="2777"/>
      <c r="M51" s="2777"/>
      <c r="N51" s="2777"/>
      <c r="O51" s="2777"/>
      <c r="P51" s="2777"/>
    </row>
    <row r="52" spans="1:16" x14ac:dyDescent="0.25">
      <c r="A52" s="2801" t="s">
        <v>15</v>
      </c>
      <c r="B52" s="2801"/>
      <c r="C52" s="2801"/>
      <c r="D52" s="2801"/>
      <c r="E52" s="2801"/>
      <c r="F52" s="2801"/>
      <c r="G52" s="2801"/>
      <c r="H52" s="2801"/>
      <c r="I52" s="2801"/>
      <c r="J52" s="2801"/>
      <c r="K52" s="2801"/>
      <c r="L52" s="2801"/>
      <c r="M52" s="2801"/>
      <c r="N52" s="2801"/>
      <c r="O52" s="2801"/>
      <c r="P52" s="2802"/>
    </row>
    <row r="53" spans="1:16" x14ac:dyDescent="0.25">
      <c r="A53" s="2803"/>
      <c r="B53" s="2804"/>
      <c r="C53" s="2803"/>
      <c r="D53" s="2805"/>
      <c r="E53" s="2805"/>
      <c r="F53" s="2805"/>
      <c r="G53" s="2805"/>
      <c r="H53" s="2805"/>
      <c r="I53" s="2805"/>
      <c r="J53" s="2805"/>
      <c r="K53" s="2805"/>
      <c r="L53" s="2805"/>
      <c r="M53" s="2805"/>
      <c r="N53" s="2804"/>
      <c r="O53" s="2806" t="s">
        <v>0</v>
      </c>
      <c r="P53" s="2806"/>
    </row>
    <row r="54" spans="1:16" x14ac:dyDescent="0.25">
      <c r="A54" s="1006" t="s">
        <v>16</v>
      </c>
      <c r="B54" s="1006"/>
      <c r="C54" s="2803" t="s">
        <v>260</v>
      </c>
      <c r="D54" s="2805"/>
      <c r="E54" s="2805"/>
      <c r="F54" s="2805"/>
      <c r="G54" s="2805"/>
      <c r="H54" s="2805"/>
      <c r="I54" s="2805"/>
      <c r="J54" s="2805"/>
      <c r="K54" s="2805"/>
      <c r="L54" s="2805"/>
      <c r="M54" s="2805"/>
      <c r="N54" s="2804"/>
      <c r="O54" s="2809" t="s">
        <v>261</v>
      </c>
      <c r="P54" s="2809"/>
    </row>
    <row r="55" spans="1:16" x14ac:dyDescent="0.25">
      <c r="A55" s="1006" t="s">
        <v>17</v>
      </c>
      <c r="B55" s="1006"/>
      <c r="C55" s="2803" t="s">
        <v>254</v>
      </c>
      <c r="D55" s="2805"/>
      <c r="E55" s="2805"/>
      <c r="F55" s="2805"/>
      <c r="G55" s="2805"/>
      <c r="H55" s="2805"/>
      <c r="I55" s="2805"/>
      <c r="J55" s="2805"/>
      <c r="K55" s="2805"/>
      <c r="L55" s="2805"/>
      <c r="M55" s="2805"/>
      <c r="N55" s="2804"/>
      <c r="O55" s="2806">
        <v>88</v>
      </c>
      <c r="P55" s="2806"/>
    </row>
    <row r="56" spans="1:16" x14ac:dyDescent="0.25">
      <c r="A56" s="1006" t="s">
        <v>18</v>
      </c>
      <c r="B56" s="1006"/>
      <c r="C56" s="2803" t="s">
        <v>260</v>
      </c>
      <c r="D56" s="2805"/>
      <c r="E56" s="2805"/>
      <c r="F56" s="2805"/>
      <c r="G56" s="2805"/>
      <c r="H56" s="2805"/>
      <c r="I56" s="2805"/>
      <c r="J56" s="2805"/>
      <c r="K56" s="2805"/>
      <c r="L56" s="2805"/>
      <c r="M56" s="2805"/>
      <c r="N56" s="2804"/>
      <c r="O56" s="2809" t="s">
        <v>119</v>
      </c>
      <c r="P56" s="2809"/>
    </row>
    <row r="57" spans="1:16" x14ac:dyDescent="0.25">
      <c r="A57" s="2811"/>
      <c r="B57" s="2812"/>
      <c r="C57" s="2812"/>
      <c r="D57" s="2812"/>
      <c r="E57" s="2812"/>
      <c r="F57" s="2812"/>
      <c r="G57" s="2812"/>
      <c r="H57" s="2812"/>
      <c r="I57" s="2812"/>
      <c r="J57" s="2812"/>
      <c r="K57" s="2812"/>
      <c r="L57" s="2812"/>
      <c r="M57" s="2812"/>
      <c r="N57" s="2812"/>
      <c r="O57" s="2812"/>
      <c r="P57" s="2813"/>
    </row>
    <row r="58" spans="1:16" s="757" customFormat="1" ht="14.25" customHeight="1" x14ac:dyDescent="0.25">
      <c r="A58" s="1007" t="s">
        <v>789</v>
      </c>
      <c r="B58" s="1007"/>
      <c r="C58" s="1007"/>
      <c r="D58" s="1007"/>
      <c r="E58" s="1007"/>
      <c r="F58" s="1007"/>
      <c r="G58" s="1007"/>
      <c r="H58" s="1007"/>
      <c r="I58" s="1007"/>
      <c r="J58" s="1007"/>
      <c r="K58" s="1007"/>
      <c r="L58" s="1007"/>
      <c r="M58" s="1007"/>
      <c r="N58" s="1007"/>
      <c r="O58" s="1007"/>
      <c r="P58" s="1007"/>
    </row>
    <row r="59" spans="1:16" s="757" customFormat="1" ht="36" customHeight="1" x14ac:dyDescent="0.25">
      <c r="A59" s="2810" t="s">
        <v>20</v>
      </c>
      <c r="B59" s="2810"/>
      <c r="C59" s="2810"/>
      <c r="D59" s="1007" t="s">
        <v>402</v>
      </c>
      <c r="E59" s="1007"/>
      <c r="F59" s="1007"/>
      <c r="G59" s="1007"/>
      <c r="H59" s="1007"/>
      <c r="I59" s="1007"/>
      <c r="J59" s="1007"/>
      <c r="K59" s="1007"/>
      <c r="L59" s="1007"/>
      <c r="M59" s="1007"/>
      <c r="N59" s="1007"/>
      <c r="O59" s="1007"/>
      <c r="P59" s="1007"/>
    </row>
    <row r="60" spans="1:16" s="757" customFormat="1" ht="23.25" customHeight="1" x14ac:dyDescent="0.25">
      <c r="A60" s="1008" t="s">
        <v>298</v>
      </c>
      <c r="B60" s="1008"/>
      <c r="C60" s="1008"/>
      <c r="D60" s="1007" t="s">
        <v>904</v>
      </c>
      <c r="E60" s="1007"/>
      <c r="F60" s="1007"/>
      <c r="G60" s="1007"/>
      <c r="H60" s="1007"/>
      <c r="I60" s="1007"/>
      <c r="J60" s="1007"/>
      <c r="K60" s="1007"/>
      <c r="L60" s="1007"/>
      <c r="M60" s="1007"/>
      <c r="N60" s="1007"/>
      <c r="O60" s="1007"/>
      <c r="P60" s="1007"/>
    </row>
    <row r="61" spans="1:16" s="757" customFormat="1" ht="37.5" customHeight="1" x14ac:dyDescent="0.25">
      <c r="A61" s="2810" t="s">
        <v>21</v>
      </c>
      <c r="B61" s="2810"/>
      <c r="C61" s="2810"/>
      <c r="D61" s="958" t="s">
        <v>403</v>
      </c>
      <c r="E61" s="958"/>
      <c r="F61" s="958"/>
      <c r="G61" s="958"/>
      <c r="H61" s="958"/>
      <c r="I61" s="958"/>
      <c r="J61" s="958"/>
      <c r="K61" s="958"/>
      <c r="L61" s="958"/>
      <c r="M61" s="958"/>
      <c r="N61" s="958"/>
      <c r="O61" s="958"/>
      <c r="P61" s="958"/>
    </row>
    <row r="62" spans="1:16" s="757" customFormat="1" ht="15.75" customHeight="1" x14ac:dyDescent="0.25">
      <c r="A62" s="2810" t="s">
        <v>19</v>
      </c>
      <c r="B62" s="2810"/>
      <c r="C62" s="2810"/>
      <c r="D62" s="2810"/>
      <c r="E62" s="2810"/>
      <c r="F62" s="2810"/>
      <c r="G62" s="2810"/>
      <c r="H62" s="2810"/>
      <c r="I62" s="2810"/>
      <c r="J62" s="2810"/>
      <c r="K62" s="2810"/>
      <c r="L62" s="2810"/>
      <c r="M62" s="2810"/>
      <c r="N62" s="2810"/>
      <c r="O62" s="2810"/>
      <c r="P62" s="2810"/>
    </row>
    <row r="63" spans="1:16" s="757" customFormat="1" ht="18" customHeight="1" x14ac:dyDescent="0.25">
      <c r="A63" s="2810" t="s">
        <v>22</v>
      </c>
      <c r="B63" s="1025" t="s">
        <v>0</v>
      </c>
      <c r="C63" s="1025" t="s">
        <v>1</v>
      </c>
      <c r="D63" s="1025"/>
      <c r="E63" s="1025"/>
      <c r="F63" s="1025"/>
      <c r="G63" s="1025"/>
      <c r="H63" s="1025"/>
      <c r="I63" s="1025"/>
      <c r="J63" s="1025" t="s">
        <v>26</v>
      </c>
      <c r="K63" s="186">
        <v>2023</v>
      </c>
      <c r="L63" s="186">
        <v>2024</v>
      </c>
      <c r="M63" s="186">
        <v>2025</v>
      </c>
      <c r="N63" s="186">
        <v>2026</v>
      </c>
      <c r="O63" s="186">
        <v>2027</v>
      </c>
      <c r="P63" s="186">
        <v>2028</v>
      </c>
    </row>
    <row r="64" spans="1:16" s="757" customFormat="1" ht="53.25" customHeight="1" x14ac:dyDescent="0.25">
      <c r="A64" s="2810"/>
      <c r="B64" s="1025"/>
      <c r="C64" s="1025"/>
      <c r="D64" s="1025"/>
      <c r="E64" s="1025"/>
      <c r="F64" s="1025"/>
      <c r="G64" s="1025"/>
      <c r="H64" s="1025"/>
      <c r="I64" s="1025"/>
      <c r="J64" s="1025"/>
      <c r="K64" s="196" t="s">
        <v>11</v>
      </c>
      <c r="L64" s="196" t="s">
        <v>11</v>
      </c>
      <c r="M64" s="196" t="s">
        <v>12</v>
      </c>
      <c r="N64" s="196" t="s">
        <v>13</v>
      </c>
      <c r="O64" s="196" t="s">
        <v>14</v>
      </c>
      <c r="P64" s="196" t="s">
        <v>14</v>
      </c>
    </row>
    <row r="65" spans="1:16" s="757" customFormat="1" ht="29.25" customHeight="1" x14ac:dyDescent="0.25">
      <c r="A65" s="1026" t="s">
        <v>23</v>
      </c>
      <c r="B65" s="140" t="s">
        <v>102</v>
      </c>
      <c r="C65" s="2592" t="s">
        <v>262</v>
      </c>
      <c r="D65" s="2592"/>
      <c r="E65" s="2592"/>
      <c r="F65" s="2592"/>
      <c r="G65" s="2592"/>
      <c r="H65" s="2592"/>
      <c r="I65" s="2592"/>
      <c r="J65" s="187" t="s">
        <v>74</v>
      </c>
      <c r="K65" s="187">
        <v>100</v>
      </c>
      <c r="L65" s="187">
        <v>100</v>
      </c>
      <c r="M65" s="187">
        <v>100</v>
      </c>
      <c r="N65" s="187">
        <v>100</v>
      </c>
      <c r="O65" s="187">
        <v>100</v>
      </c>
      <c r="P65" s="187">
        <v>100</v>
      </c>
    </row>
    <row r="66" spans="1:16" s="757" customFormat="1" ht="24" customHeight="1" x14ac:dyDescent="0.25">
      <c r="A66" s="1026"/>
      <c r="B66" s="140" t="s">
        <v>122</v>
      </c>
      <c r="C66" s="1529" t="s">
        <v>263</v>
      </c>
      <c r="D66" s="1529"/>
      <c r="E66" s="1529"/>
      <c r="F66" s="1529"/>
      <c r="G66" s="1529"/>
      <c r="H66" s="1529"/>
      <c r="I66" s="1529"/>
      <c r="J66" s="187" t="s">
        <v>136</v>
      </c>
      <c r="K66" s="187">
        <v>20</v>
      </c>
      <c r="L66" s="187">
        <v>4</v>
      </c>
      <c r="M66" s="187">
        <v>15</v>
      </c>
      <c r="N66" s="187">
        <v>15</v>
      </c>
      <c r="O66" s="187">
        <v>15</v>
      </c>
      <c r="P66" s="187">
        <v>15</v>
      </c>
    </row>
    <row r="67" spans="1:16" s="757" customFormat="1" ht="24" customHeight="1" x14ac:dyDescent="0.25">
      <c r="A67" s="1180" t="s">
        <v>24</v>
      </c>
      <c r="B67" s="140"/>
      <c r="C67" s="2192" t="s">
        <v>159</v>
      </c>
      <c r="D67" s="2192"/>
      <c r="E67" s="2192"/>
      <c r="F67" s="2192"/>
      <c r="G67" s="2192"/>
      <c r="H67" s="2192"/>
      <c r="I67" s="2192"/>
      <c r="J67" s="187" t="s">
        <v>138</v>
      </c>
      <c r="K67" s="187">
        <v>0</v>
      </c>
      <c r="L67" s="187">
        <v>0</v>
      </c>
      <c r="M67" s="195">
        <v>1400</v>
      </c>
      <c r="N67" s="195">
        <v>1400</v>
      </c>
      <c r="O67" s="195">
        <v>1400</v>
      </c>
      <c r="P67" s="195">
        <v>1400</v>
      </c>
    </row>
    <row r="68" spans="1:16" s="757" customFormat="1" ht="43.5" customHeight="1" x14ac:dyDescent="0.25">
      <c r="A68" s="1181"/>
      <c r="B68" s="140" t="s">
        <v>123</v>
      </c>
      <c r="C68" s="2192" t="s">
        <v>388</v>
      </c>
      <c r="D68" s="2192"/>
      <c r="E68" s="2192"/>
      <c r="F68" s="2192"/>
      <c r="G68" s="2192"/>
      <c r="H68" s="2192"/>
      <c r="I68" s="2192"/>
      <c r="J68" s="187" t="s">
        <v>79</v>
      </c>
      <c r="K68" s="187">
        <v>0</v>
      </c>
      <c r="L68" s="187">
        <v>0</v>
      </c>
      <c r="M68" s="187">
        <v>0</v>
      </c>
      <c r="N68" s="187">
        <v>100</v>
      </c>
      <c r="O68" s="187">
        <v>100</v>
      </c>
      <c r="P68" s="187">
        <v>100</v>
      </c>
    </row>
    <row r="69" spans="1:16" s="757" customFormat="1" ht="49.5" customHeight="1" x14ac:dyDescent="0.25">
      <c r="A69" s="196" t="s">
        <v>25</v>
      </c>
      <c r="B69" s="140" t="s">
        <v>86</v>
      </c>
      <c r="C69" s="2192" t="s">
        <v>256</v>
      </c>
      <c r="D69" s="2192"/>
      <c r="E69" s="2192"/>
      <c r="F69" s="2192"/>
      <c r="G69" s="2192"/>
      <c r="H69" s="2192"/>
      <c r="I69" s="2192"/>
      <c r="J69" s="187" t="s">
        <v>138</v>
      </c>
      <c r="K69" s="187">
        <v>100</v>
      </c>
      <c r="L69" s="195">
        <v>100</v>
      </c>
      <c r="M69" s="195">
        <v>100</v>
      </c>
      <c r="N69" s="195">
        <v>100</v>
      </c>
      <c r="O69" s="195">
        <v>100</v>
      </c>
      <c r="P69" s="195">
        <v>100</v>
      </c>
    </row>
    <row r="70" spans="1:16" x14ac:dyDescent="0.25">
      <c r="A70" s="758"/>
      <c r="B70" s="758"/>
      <c r="C70" s="758"/>
      <c r="D70" s="758"/>
      <c r="E70" s="758"/>
      <c r="F70" s="758"/>
      <c r="G70" s="758"/>
      <c r="H70" s="758"/>
      <c r="I70" s="758"/>
      <c r="J70" s="758"/>
      <c r="K70" s="758"/>
      <c r="L70" s="758"/>
      <c r="M70" s="758"/>
      <c r="N70" s="758"/>
      <c r="O70" s="758"/>
      <c r="P70" s="758"/>
    </row>
    <row r="71" spans="1:16" x14ac:dyDescent="0.25">
      <c r="A71" s="996" t="s">
        <v>218</v>
      </c>
      <c r="B71" s="2747"/>
      <c r="C71" s="2747"/>
      <c r="D71" s="2747"/>
      <c r="E71" s="2747"/>
      <c r="F71" s="2747"/>
      <c r="G71" s="2747"/>
      <c r="H71" s="2747"/>
      <c r="I71" s="2747"/>
      <c r="J71" s="2747"/>
      <c r="K71" s="2747"/>
      <c r="L71" s="2747"/>
      <c r="M71" s="2747"/>
      <c r="N71" s="2747"/>
      <c r="O71" s="2747"/>
      <c r="P71" s="997"/>
    </row>
    <row r="72" spans="1:16" ht="15.75" x14ac:dyDescent="0.25">
      <c r="A72" s="2814" t="s">
        <v>1</v>
      </c>
      <c r="B72" s="2815"/>
      <c r="C72" s="2815"/>
      <c r="D72" s="2816"/>
      <c r="E72" s="2820" t="s">
        <v>0</v>
      </c>
      <c r="F72" s="2821"/>
      <c r="G72" s="2619">
        <v>2023</v>
      </c>
      <c r="H72" s="2619"/>
      <c r="I72" s="143">
        <v>2024</v>
      </c>
      <c r="J72" s="143">
        <v>2025</v>
      </c>
      <c r="K72" s="2822">
        <v>2026</v>
      </c>
      <c r="L72" s="2822"/>
      <c r="M72" s="2822">
        <v>2027</v>
      </c>
      <c r="N72" s="2822"/>
      <c r="O72" s="2822">
        <v>2028</v>
      </c>
      <c r="P72" s="2822"/>
    </row>
    <row r="73" spans="1:16" ht="31.5" x14ac:dyDescent="0.25">
      <c r="A73" s="2817"/>
      <c r="B73" s="2818"/>
      <c r="C73" s="2818"/>
      <c r="D73" s="2819"/>
      <c r="E73" s="143" t="s">
        <v>36</v>
      </c>
      <c r="F73" s="143" t="s">
        <v>37</v>
      </c>
      <c r="G73" s="2820" t="s">
        <v>11</v>
      </c>
      <c r="H73" s="2821"/>
      <c r="I73" s="143" t="s">
        <v>11</v>
      </c>
      <c r="J73" s="143" t="s">
        <v>12</v>
      </c>
      <c r="K73" s="2820" t="s">
        <v>13</v>
      </c>
      <c r="L73" s="2821"/>
      <c r="M73" s="2820" t="s">
        <v>14</v>
      </c>
      <c r="N73" s="2821"/>
      <c r="O73" s="2820" t="s">
        <v>14</v>
      </c>
      <c r="P73" s="2821"/>
    </row>
    <row r="74" spans="1:16" ht="15.75" x14ac:dyDescent="0.25">
      <c r="A74" s="1609" t="s">
        <v>258</v>
      </c>
      <c r="B74" s="1610"/>
      <c r="C74" s="1610"/>
      <c r="D74" s="1611"/>
      <c r="E74" s="759" t="s">
        <v>259</v>
      </c>
      <c r="F74" s="143"/>
      <c r="G74" s="2825">
        <f>G75+G79+G81+G85</f>
        <v>15029.4</v>
      </c>
      <c r="H74" s="2826"/>
      <c r="I74" s="760">
        <f>I75+I79+I81+I85</f>
        <v>5338.4999999999991</v>
      </c>
      <c r="J74" s="760">
        <f>J75+J79+J81+J85</f>
        <v>10475</v>
      </c>
      <c r="K74" s="2825">
        <f>K75+K79+K81+K85</f>
        <v>10475</v>
      </c>
      <c r="L74" s="2826"/>
      <c r="M74" s="2825">
        <f>M75+M79+M81+M85</f>
        <v>10475</v>
      </c>
      <c r="N74" s="2826"/>
      <c r="O74" s="2825">
        <f>O75+O79+O81+O85</f>
        <v>10475</v>
      </c>
      <c r="P74" s="2826"/>
    </row>
    <row r="75" spans="1:16" ht="15.75" x14ac:dyDescent="0.25">
      <c r="A75" s="2827" t="s">
        <v>88</v>
      </c>
      <c r="B75" s="2828"/>
      <c r="C75" s="2828"/>
      <c r="D75" s="2829"/>
      <c r="E75" s="644"/>
      <c r="F75" s="644">
        <v>22</v>
      </c>
      <c r="G75" s="2830">
        <f>G76+G77+G78</f>
        <v>208.7</v>
      </c>
      <c r="H75" s="2830"/>
      <c r="I75" s="760">
        <f>I76+I77+I78</f>
        <v>0</v>
      </c>
      <c r="J75" s="760">
        <f>J76+J77+J78</f>
        <v>446</v>
      </c>
      <c r="K75" s="2830">
        <f>K76+K77+K78</f>
        <v>446</v>
      </c>
      <c r="L75" s="2830"/>
      <c r="M75" s="2830">
        <f t="shared" ref="M75" si="9">M76+M77+M78</f>
        <v>446</v>
      </c>
      <c r="N75" s="2830"/>
      <c r="O75" s="2830">
        <f t="shared" ref="O75" si="10">O76+O77+O78</f>
        <v>446</v>
      </c>
      <c r="P75" s="2830"/>
    </row>
    <row r="76" spans="1:16" ht="15.6" customHeight="1" x14ac:dyDescent="0.25">
      <c r="A76" s="2823" t="s">
        <v>90</v>
      </c>
      <c r="B76" s="2823"/>
      <c r="C76" s="2823"/>
      <c r="D76" s="2823"/>
      <c r="E76" s="143"/>
      <c r="F76" s="143">
        <v>222500</v>
      </c>
      <c r="G76" s="2824">
        <v>24.7</v>
      </c>
      <c r="H76" s="2824"/>
      <c r="I76" s="703"/>
      <c r="J76" s="703"/>
      <c r="K76" s="2824"/>
      <c r="L76" s="2824"/>
      <c r="M76" s="2824"/>
      <c r="N76" s="2824"/>
      <c r="O76" s="2824"/>
      <c r="P76" s="2824"/>
    </row>
    <row r="77" spans="1:16" ht="15.6" customHeight="1" x14ac:dyDescent="0.25">
      <c r="A77" s="2823" t="s">
        <v>91</v>
      </c>
      <c r="B77" s="2823"/>
      <c r="C77" s="2823"/>
      <c r="D77" s="2823"/>
      <c r="E77" s="143"/>
      <c r="F77" s="143">
        <v>222600</v>
      </c>
      <c r="G77" s="2824">
        <v>184</v>
      </c>
      <c r="H77" s="2824"/>
      <c r="I77" s="703"/>
      <c r="J77" s="703"/>
      <c r="K77" s="2824"/>
      <c r="L77" s="2824"/>
      <c r="M77" s="2824"/>
      <c r="N77" s="2824"/>
      <c r="O77" s="2824"/>
      <c r="P77" s="2824"/>
    </row>
    <row r="78" spans="1:16" ht="15.75" x14ac:dyDescent="0.25">
      <c r="A78" s="1662" t="s">
        <v>264</v>
      </c>
      <c r="B78" s="1663"/>
      <c r="C78" s="1663"/>
      <c r="D78" s="1664"/>
      <c r="E78" s="143"/>
      <c r="F78" s="143">
        <v>222999</v>
      </c>
      <c r="G78" s="2824"/>
      <c r="H78" s="2824"/>
      <c r="I78" s="703"/>
      <c r="J78" s="703">
        <v>446</v>
      </c>
      <c r="K78" s="2824">
        <v>446</v>
      </c>
      <c r="L78" s="2824"/>
      <c r="M78" s="2824">
        <v>446</v>
      </c>
      <c r="N78" s="2824"/>
      <c r="O78" s="2824">
        <v>446</v>
      </c>
      <c r="P78" s="2824"/>
    </row>
    <row r="79" spans="1:16" ht="15.75" x14ac:dyDescent="0.25">
      <c r="A79" s="1997" t="s">
        <v>71</v>
      </c>
      <c r="B79" s="1998"/>
      <c r="C79" s="1998"/>
      <c r="D79" s="1999"/>
      <c r="E79" s="644"/>
      <c r="F79" s="644">
        <v>28</v>
      </c>
      <c r="G79" s="2830">
        <f>G80</f>
        <v>801.5</v>
      </c>
      <c r="H79" s="2830"/>
      <c r="I79" s="760">
        <f t="shared" ref="I79:K79" si="11">I80</f>
        <v>331.4</v>
      </c>
      <c r="J79" s="760">
        <f t="shared" si="11"/>
        <v>0</v>
      </c>
      <c r="K79" s="2830">
        <f t="shared" si="11"/>
        <v>0</v>
      </c>
      <c r="L79" s="2830"/>
      <c r="M79" s="2830">
        <f t="shared" ref="M79" si="12">M80</f>
        <v>0</v>
      </c>
      <c r="N79" s="2830"/>
      <c r="O79" s="2830">
        <f t="shared" ref="O79" si="13">O80</f>
        <v>0</v>
      </c>
      <c r="P79" s="2830"/>
    </row>
    <row r="80" spans="1:16" ht="31.9" customHeight="1" x14ac:dyDescent="0.25">
      <c r="A80" s="2831" t="s">
        <v>146</v>
      </c>
      <c r="B80" s="2831"/>
      <c r="C80" s="2831"/>
      <c r="D80" s="2832"/>
      <c r="E80" s="143"/>
      <c r="F80" s="761">
        <v>281600</v>
      </c>
      <c r="G80" s="2824">
        <v>801.5</v>
      </c>
      <c r="H80" s="2824"/>
      <c r="I80" s="703">
        <v>331.4</v>
      </c>
      <c r="J80" s="703"/>
      <c r="K80" s="2824"/>
      <c r="L80" s="2824"/>
      <c r="M80" s="2824"/>
      <c r="N80" s="2824"/>
      <c r="O80" s="2824"/>
      <c r="P80" s="2824"/>
    </row>
    <row r="81" spans="1:20" ht="15.75" x14ac:dyDescent="0.25">
      <c r="A81" s="1997" t="s">
        <v>72</v>
      </c>
      <c r="B81" s="1998"/>
      <c r="C81" s="1998"/>
      <c r="D81" s="1999"/>
      <c r="E81" s="644"/>
      <c r="F81" s="644">
        <v>31</v>
      </c>
      <c r="G81" s="2830">
        <f>G82+G83+G84</f>
        <v>13969.9</v>
      </c>
      <c r="H81" s="2830"/>
      <c r="I81" s="760">
        <f>I82+I83+I84</f>
        <v>5007.0999999999995</v>
      </c>
      <c r="J81" s="760">
        <f>J82+J83+J84</f>
        <v>9975</v>
      </c>
      <c r="K81" s="2830">
        <f>K82+K83+K84</f>
        <v>9975</v>
      </c>
      <c r="L81" s="2830"/>
      <c r="M81" s="2830">
        <f t="shared" ref="M81" si="14">M82+M83+M84</f>
        <v>9975</v>
      </c>
      <c r="N81" s="2830"/>
      <c r="O81" s="2830">
        <f t="shared" ref="O81" si="15">O82+O83+O84</f>
        <v>9975</v>
      </c>
      <c r="P81" s="2830"/>
    </row>
    <row r="82" spans="1:20" ht="15.75" x14ac:dyDescent="0.25">
      <c r="A82" s="1662" t="s">
        <v>93</v>
      </c>
      <c r="B82" s="1663"/>
      <c r="C82" s="1663"/>
      <c r="D82" s="1664"/>
      <c r="E82" s="143"/>
      <c r="F82" s="143">
        <v>311120</v>
      </c>
      <c r="G82" s="2824">
        <v>13829.9</v>
      </c>
      <c r="H82" s="2824"/>
      <c r="I82" s="703">
        <v>4999.7</v>
      </c>
      <c r="J82" s="703">
        <v>9975</v>
      </c>
      <c r="K82" s="2824">
        <v>9975</v>
      </c>
      <c r="L82" s="2824"/>
      <c r="M82" s="2824">
        <v>9975</v>
      </c>
      <c r="N82" s="2824"/>
      <c r="O82" s="2824">
        <v>9975</v>
      </c>
      <c r="P82" s="2824"/>
    </row>
    <row r="83" spans="1:20" ht="13.9" customHeight="1" x14ac:dyDescent="0.25">
      <c r="A83" s="2823" t="s">
        <v>94</v>
      </c>
      <c r="B83" s="2823"/>
      <c r="C83" s="2823"/>
      <c r="D83" s="2823"/>
      <c r="E83" s="143"/>
      <c r="F83" s="143">
        <v>314110</v>
      </c>
      <c r="G83" s="2824">
        <v>36.4</v>
      </c>
      <c r="H83" s="2824"/>
      <c r="I83" s="703">
        <v>7.4</v>
      </c>
      <c r="J83" s="703"/>
      <c r="K83" s="2824"/>
      <c r="L83" s="2824"/>
      <c r="M83" s="2824"/>
      <c r="N83" s="2824"/>
      <c r="O83" s="2824"/>
      <c r="P83" s="2824"/>
    </row>
    <row r="84" spans="1:20" ht="31.5" customHeight="1" x14ac:dyDescent="0.25">
      <c r="A84" s="2823" t="s">
        <v>95</v>
      </c>
      <c r="B84" s="2823"/>
      <c r="C84" s="2823"/>
      <c r="D84" s="2823"/>
      <c r="E84" s="143"/>
      <c r="F84" s="143">
        <v>316110</v>
      </c>
      <c r="G84" s="2824">
        <v>103.6</v>
      </c>
      <c r="H84" s="2824"/>
      <c r="I84" s="703"/>
      <c r="J84" s="703"/>
      <c r="K84" s="2824"/>
      <c r="L84" s="2824"/>
      <c r="M84" s="2824"/>
      <c r="N84" s="2824"/>
      <c r="O84" s="2824"/>
      <c r="P84" s="2824"/>
    </row>
    <row r="85" spans="1:20" ht="15.75" x14ac:dyDescent="0.25">
      <c r="A85" s="1997" t="s">
        <v>73</v>
      </c>
      <c r="B85" s="1998"/>
      <c r="C85" s="1998"/>
      <c r="D85" s="1999"/>
      <c r="E85" s="644"/>
      <c r="F85" s="644">
        <v>33</v>
      </c>
      <c r="G85" s="2830">
        <f>G86+G87+G88</f>
        <v>49.3</v>
      </c>
      <c r="H85" s="2830"/>
      <c r="I85" s="760">
        <f>I86+I87+I88</f>
        <v>0</v>
      </c>
      <c r="J85" s="760">
        <f>J86+J87+J88</f>
        <v>54</v>
      </c>
      <c r="K85" s="2830">
        <f>K86+K87+K88</f>
        <v>54</v>
      </c>
      <c r="L85" s="2830"/>
      <c r="M85" s="2830">
        <f t="shared" ref="M85" si="16">M86+M87+M88</f>
        <v>54</v>
      </c>
      <c r="N85" s="2830"/>
      <c r="O85" s="2830">
        <f t="shared" ref="O85" si="17">O86+O87+O88</f>
        <v>54</v>
      </c>
      <c r="P85" s="2830"/>
    </row>
    <row r="86" spans="1:20" ht="33" customHeight="1" x14ac:dyDescent="0.25">
      <c r="A86" s="1022" t="s">
        <v>96</v>
      </c>
      <c r="B86" s="1022"/>
      <c r="C86" s="1022"/>
      <c r="D86" s="1022"/>
      <c r="E86" s="762"/>
      <c r="F86" s="143">
        <v>331110</v>
      </c>
      <c r="G86" s="2824">
        <v>31</v>
      </c>
      <c r="H86" s="2824"/>
      <c r="I86" s="703"/>
      <c r="J86" s="703">
        <v>50</v>
      </c>
      <c r="K86" s="2824">
        <v>50</v>
      </c>
      <c r="L86" s="2824"/>
      <c r="M86" s="2824">
        <v>50</v>
      </c>
      <c r="N86" s="2824"/>
      <c r="O86" s="2824">
        <v>50</v>
      </c>
      <c r="P86" s="2824"/>
    </row>
    <row r="87" spans="1:20" ht="35.65" customHeight="1" x14ac:dyDescent="0.25">
      <c r="A87" s="1022" t="s">
        <v>98</v>
      </c>
      <c r="B87" s="1022"/>
      <c r="C87" s="1022"/>
      <c r="D87" s="1022"/>
      <c r="E87" s="763"/>
      <c r="F87" s="143">
        <v>336110</v>
      </c>
      <c r="G87" s="2824">
        <v>12.5</v>
      </c>
      <c r="H87" s="2824"/>
      <c r="I87" s="703"/>
      <c r="J87" s="703">
        <v>2</v>
      </c>
      <c r="K87" s="2824">
        <v>2</v>
      </c>
      <c r="L87" s="2824"/>
      <c r="M87" s="2824">
        <v>2</v>
      </c>
      <c r="N87" s="2824"/>
      <c r="O87" s="2824">
        <v>2</v>
      </c>
      <c r="P87" s="2824"/>
    </row>
    <row r="88" spans="1:20" ht="15.75" x14ac:dyDescent="0.25">
      <c r="A88" s="1022" t="s">
        <v>99</v>
      </c>
      <c r="B88" s="1022"/>
      <c r="C88" s="1022"/>
      <c r="D88" s="1022"/>
      <c r="E88" s="763"/>
      <c r="F88" s="143">
        <v>339110</v>
      </c>
      <c r="G88" s="2824">
        <v>5.8</v>
      </c>
      <c r="H88" s="2824"/>
      <c r="I88" s="703"/>
      <c r="J88" s="703">
        <v>2</v>
      </c>
      <c r="K88" s="2824">
        <v>2</v>
      </c>
      <c r="L88" s="2824"/>
      <c r="M88" s="2824">
        <v>2</v>
      </c>
      <c r="N88" s="2824"/>
      <c r="O88" s="2824">
        <v>2</v>
      </c>
      <c r="P88" s="2824"/>
    </row>
    <row r="89" spans="1:20" x14ac:dyDescent="0.25">
      <c r="A89" s="2777"/>
      <c r="B89" s="2777"/>
      <c r="C89" s="2777"/>
      <c r="D89" s="2777"/>
      <c r="E89" s="2777"/>
      <c r="F89" s="2777"/>
      <c r="G89" s="2777"/>
      <c r="H89" s="2777"/>
      <c r="I89" s="2777"/>
      <c r="J89" s="2777"/>
      <c r="K89" s="2777"/>
      <c r="L89" s="2777"/>
      <c r="M89" s="2777"/>
      <c r="N89" s="2777"/>
      <c r="O89" s="2777"/>
      <c r="P89" s="2777"/>
    </row>
    <row r="90" spans="1:20" x14ac:dyDescent="0.25">
      <c r="A90" s="2594" t="s">
        <v>237</v>
      </c>
      <c r="B90" s="2594"/>
      <c r="C90" s="2594"/>
      <c r="D90" s="2594"/>
      <c r="E90" s="2594"/>
      <c r="F90" s="2594"/>
      <c r="G90" s="2594"/>
      <c r="H90" s="2594"/>
      <c r="I90" s="2594"/>
      <c r="J90" s="2594"/>
      <c r="K90" s="2594"/>
      <c r="L90" s="2594"/>
      <c r="M90" s="2594"/>
      <c r="N90" s="2594"/>
      <c r="O90" s="2594"/>
      <c r="P90" s="2594"/>
    </row>
    <row r="91" spans="1:20" x14ac:dyDescent="0.25">
      <c r="A91" s="2732" t="s">
        <v>1</v>
      </c>
      <c r="B91" s="2732"/>
      <c r="C91" s="2732"/>
      <c r="D91" s="2732"/>
      <c r="E91" s="2732" t="s">
        <v>0</v>
      </c>
      <c r="F91" s="2732"/>
      <c r="G91" s="2732"/>
      <c r="H91" s="2732"/>
      <c r="I91" s="2757" t="s">
        <v>41</v>
      </c>
      <c r="J91" s="2757" t="s">
        <v>40</v>
      </c>
      <c r="K91" s="2757" t="s">
        <v>358</v>
      </c>
      <c r="L91" s="733">
        <v>2025</v>
      </c>
      <c r="M91" s="2757" t="s">
        <v>359</v>
      </c>
      <c r="N91" s="76">
        <v>2026</v>
      </c>
      <c r="O91" s="76">
        <v>2027</v>
      </c>
      <c r="P91" s="76">
        <v>2028</v>
      </c>
    </row>
    <row r="92" spans="1:20" ht="89.65" customHeight="1" x14ac:dyDescent="0.25">
      <c r="A92" s="2732"/>
      <c r="B92" s="2732"/>
      <c r="C92" s="2732"/>
      <c r="D92" s="2732"/>
      <c r="E92" s="76" t="s">
        <v>42</v>
      </c>
      <c r="F92" s="76" t="s">
        <v>36</v>
      </c>
      <c r="G92" s="734" t="s">
        <v>13</v>
      </c>
      <c r="H92" s="76" t="s">
        <v>37</v>
      </c>
      <c r="I92" s="2757"/>
      <c r="J92" s="2757"/>
      <c r="K92" s="2757"/>
      <c r="L92" s="117" t="s">
        <v>39</v>
      </c>
      <c r="M92" s="2757"/>
      <c r="N92" s="734" t="s">
        <v>13</v>
      </c>
      <c r="O92" s="734" t="s">
        <v>14</v>
      </c>
      <c r="P92" s="734" t="s">
        <v>14</v>
      </c>
    </row>
    <row r="93" spans="1:20" x14ac:dyDescent="0.25">
      <c r="A93" s="2732">
        <v>1</v>
      </c>
      <c r="B93" s="2732"/>
      <c r="C93" s="2732"/>
      <c r="D93" s="2732"/>
      <c r="E93" s="76">
        <v>2</v>
      </c>
      <c r="F93" s="76">
        <v>3</v>
      </c>
      <c r="G93" s="76">
        <v>4</v>
      </c>
      <c r="H93" s="76">
        <v>5</v>
      </c>
      <c r="I93" s="76">
        <v>6</v>
      </c>
      <c r="J93" s="76">
        <v>7</v>
      </c>
      <c r="K93" s="76">
        <v>8</v>
      </c>
      <c r="L93" s="76">
        <v>9</v>
      </c>
      <c r="M93" s="76" t="s">
        <v>43</v>
      </c>
      <c r="N93" s="76">
        <v>11</v>
      </c>
      <c r="O93" s="76">
        <v>12</v>
      </c>
      <c r="P93" s="76">
        <v>13</v>
      </c>
    </row>
    <row r="94" spans="1:20" x14ac:dyDescent="0.25">
      <c r="A94" s="2594"/>
      <c r="B94" s="2594"/>
      <c r="C94" s="2594"/>
      <c r="D94" s="2594"/>
      <c r="E94" s="735"/>
      <c r="F94" s="735"/>
      <c r="G94" s="735"/>
      <c r="H94" s="735"/>
      <c r="I94" s="735"/>
      <c r="J94" s="735"/>
      <c r="K94" s="735"/>
      <c r="L94" s="735"/>
      <c r="M94" s="735"/>
      <c r="N94" s="736"/>
      <c r="O94" s="736"/>
      <c r="P94" s="737"/>
    </row>
    <row r="95" spans="1:20" x14ac:dyDescent="0.25">
      <c r="A95" s="2777"/>
      <c r="B95" s="2777"/>
      <c r="C95" s="2777"/>
      <c r="D95" s="2777"/>
      <c r="E95" s="737"/>
      <c r="F95" s="737"/>
      <c r="G95" s="737"/>
      <c r="H95" s="737"/>
      <c r="I95" s="737"/>
      <c r="J95" s="737"/>
      <c r="K95" s="737"/>
      <c r="L95" s="737"/>
      <c r="M95" s="737"/>
      <c r="N95" s="737"/>
      <c r="O95" s="737"/>
      <c r="P95" s="737"/>
    </row>
    <row r="96" spans="1:20" x14ac:dyDescent="0.25">
      <c r="A96" s="2777"/>
      <c r="B96" s="2777"/>
      <c r="C96" s="2777"/>
      <c r="D96" s="2777"/>
      <c r="E96" s="737"/>
      <c r="F96" s="737"/>
      <c r="G96" s="737"/>
      <c r="H96" s="737"/>
      <c r="I96" s="737"/>
      <c r="J96" s="737"/>
      <c r="K96" s="737"/>
      <c r="L96" s="737"/>
      <c r="M96" s="737"/>
      <c r="N96" s="737"/>
      <c r="O96" s="737"/>
      <c r="P96" s="737"/>
      <c r="T96" s="732" t="s">
        <v>118</v>
      </c>
    </row>
    <row r="97" spans="1:16" x14ac:dyDescent="0.25">
      <c r="A97" s="2777"/>
      <c r="B97" s="2777"/>
      <c r="C97" s="2777"/>
      <c r="D97" s="2777"/>
      <c r="E97" s="2777"/>
      <c r="F97" s="2777"/>
      <c r="G97" s="2777"/>
      <c r="H97" s="2777"/>
      <c r="I97" s="2777"/>
      <c r="J97" s="2777"/>
      <c r="K97" s="2777"/>
      <c r="L97" s="2777"/>
      <c r="M97" s="2777"/>
      <c r="N97" s="2777"/>
      <c r="O97" s="2777"/>
      <c r="P97" s="2777"/>
    </row>
    <row r="98" spans="1:16" s="121" customFormat="1" x14ac:dyDescent="0.25">
      <c r="A98" s="2837" t="s">
        <v>44</v>
      </c>
      <c r="B98" s="2838"/>
      <c r="C98" s="2838"/>
      <c r="D98" s="2838"/>
      <c r="E98" s="2838"/>
      <c r="F98" s="2838"/>
      <c r="G98" s="2838"/>
      <c r="H98" s="2838"/>
      <c r="I98" s="2838"/>
      <c r="J98" s="2838"/>
      <c r="K98" s="2838"/>
      <c r="L98" s="2838"/>
      <c r="M98" s="2838"/>
      <c r="N98" s="2838"/>
      <c r="O98" s="2838"/>
      <c r="P98" s="2839"/>
    </row>
    <row r="99" spans="1:16" s="121" customFormat="1" x14ac:dyDescent="0.25">
      <c r="A99" s="1031" t="s">
        <v>45</v>
      </c>
      <c r="B99" s="1032"/>
      <c r="C99" s="1032"/>
      <c r="D99" s="1032"/>
      <c r="E99" s="1032"/>
      <c r="F99" s="1032"/>
      <c r="G99" s="1032"/>
      <c r="H99" s="1032"/>
      <c r="I99" s="1032"/>
      <c r="J99" s="1032"/>
      <c r="K99" s="1032"/>
      <c r="L99" s="1032"/>
      <c r="M99" s="1032"/>
      <c r="N99" s="1032"/>
      <c r="O99" s="1032"/>
      <c r="P99" s="2833"/>
    </row>
    <row r="100" spans="1:16" s="121" customFormat="1" x14ac:dyDescent="0.25">
      <c r="A100" s="1031" t="s">
        <v>46</v>
      </c>
      <c r="B100" s="1032"/>
      <c r="C100" s="1032"/>
      <c r="D100" s="1032"/>
      <c r="E100" s="1032"/>
      <c r="F100" s="1032"/>
      <c r="G100" s="1032"/>
      <c r="H100" s="1032"/>
      <c r="I100" s="1032"/>
      <c r="J100" s="1032"/>
      <c r="K100" s="1032"/>
      <c r="L100" s="1032"/>
      <c r="M100" s="1032"/>
      <c r="N100" s="1032"/>
      <c r="O100" s="1032"/>
      <c r="P100" s="2833"/>
    </row>
    <row r="101" spans="1:16" s="121" customFormat="1" x14ac:dyDescent="0.25">
      <c r="A101" s="2834" t="s">
        <v>47</v>
      </c>
      <c r="B101" s="2835"/>
      <c r="C101" s="2835"/>
      <c r="D101" s="2835"/>
      <c r="E101" s="2835"/>
      <c r="F101" s="2835"/>
      <c r="G101" s="2835"/>
      <c r="H101" s="2835"/>
      <c r="I101" s="2835"/>
      <c r="J101" s="2835"/>
      <c r="K101" s="2835"/>
      <c r="L101" s="2835"/>
      <c r="M101" s="2835"/>
      <c r="N101" s="2835"/>
      <c r="O101" s="2835"/>
      <c r="P101" s="2836"/>
    </row>
    <row r="103" spans="1:16" ht="34.5" customHeight="1" x14ac:dyDescent="0.25">
      <c r="A103" s="1032" t="s">
        <v>239</v>
      </c>
      <c r="B103" s="1032"/>
      <c r="C103" s="1032"/>
      <c r="D103" s="1032"/>
      <c r="E103" s="1032"/>
      <c r="F103" s="1032"/>
      <c r="G103" s="1032"/>
      <c r="H103" s="1032"/>
      <c r="I103" s="1032"/>
      <c r="J103" s="1032"/>
      <c r="K103" s="1032"/>
      <c r="L103" s="1032"/>
      <c r="M103" s="1032"/>
      <c r="N103" s="1032"/>
      <c r="O103" s="1032"/>
      <c r="P103" s="1032"/>
    </row>
    <row r="104" spans="1:16" x14ac:dyDescent="0.25">
      <c r="A104" s="121"/>
      <c r="C104" s="121"/>
      <c r="D104" s="121"/>
      <c r="E104" s="121"/>
      <c r="F104" s="121"/>
      <c r="G104" s="121"/>
      <c r="H104" s="121"/>
      <c r="I104" s="121"/>
      <c r="J104" s="121"/>
      <c r="K104" s="121"/>
      <c r="L104" s="121"/>
      <c r="M104" s="121"/>
      <c r="N104" s="121"/>
      <c r="O104" s="121"/>
      <c r="P104" s="121"/>
    </row>
  </sheetData>
  <mergeCells count="283">
    <mergeCell ref="A99:P99"/>
    <mergeCell ref="A100:P100"/>
    <mergeCell ref="A101:P101"/>
    <mergeCell ref="A103:P103"/>
    <mergeCell ref="A93:D93"/>
    <mergeCell ref="A94:D94"/>
    <mergeCell ref="A95:D95"/>
    <mergeCell ref="A96:D96"/>
    <mergeCell ref="A97:P97"/>
    <mergeCell ref="A98:P98"/>
    <mergeCell ref="A89:P89"/>
    <mergeCell ref="A90:P90"/>
    <mergeCell ref="A91:D92"/>
    <mergeCell ref="E91:H91"/>
    <mergeCell ref="I91:I92"/>
    <mergeCell ref="J91:J92"/>
    <mergeCell ref="K91:K92"/>
    <mergeCell ref="M91:M92"/>
    <mergeCell ref="A87:D87"/>
    <mergeCell ref="G87:H87"/>
    <mergeCell ref="K87:L87"/>
    <mergeCell ref="M87:N87"/>
    <mergeCell ref="O87:P87"/>
    <mergeCell ref="A88:D88"/>
    <mergeCell ref="G88:H88"/>
    <mergeCell ref="K88:L88"/>
    <mergeCell ref="M88:N88"/>
    <mergeCell ref="O88:P88"/>
    <mergeCell ref="A85:D85"/>
    <mergeCell ref="G85:H85"/>
    <mergeCell ref="K85:L85"/>
    <mergeCell ref="M85:N85"/>
    <mergeCell ref="O85:P85"/>
    <mergeCell ref="A86:D86"/>
    <mergeCell ref="G86:H86"/>
    <mergeCell ref="K86:L86"/>
    <mergeCell ref="M86:N86"/>
    <mergeCell ref="O86:P86"/>
    <mergeCell ref="A83:D83"/>
    <mergeCell ref="G83:H83"/>
    <mergeCell ref="K83:L83"/>
    <mergeCell ref="M83:N83"/>
    <mergeCell ref="O83:P83"/>
    <mergeCell ref="A84:D84"/>
    <mergeCell ref="G84:H84"/>
    <mergeCell ref="K84:L84"/>
    <mergeCell ref="M84:N84"/>
    <mergeCell ref="O84:P84"/>
    <mergeCell ref="A81:D81"/>
    <mergeCell ref="G81:H81"/>
    <mergeCell ref="K81:L81"/>
    <mergeCell ref="M81:N81"/>
    <mergeCell ref="O81:P81"/>
    <mergeCell ref="A82:D82"/>
    <mergeCell ref="G82:H82"/>
    <mergeCell ref="K82:L82"/>
    <mergeCell ref="M82:N82"/>
    <mergeCell ref="O82:P82"/>
    <mergeCell ref="A79:D79"/>
    <mergeCell ref="G79:H79"/>
    <mergeCell ref="K79:L79"/>
    <mergeCell ref="M79:N79"/>
    <mergeCell ref="O79:P79"/>
    <mergeCell ref="A80:D80"/>
    <mergeCell ref="G80:H80"/>
    <mergeCell ref="K80:L80"/>
    <mergeCell ref="M80:N80"/>
    <mergeCell ref="O80:P80"/>
    <mergeCell ref="A77:D77"/>
    <mergeCell ref="G77:H77"/>
    <mergeCell ref="K77:L77"/>
    <mergeCell ref="M77:N77"/>
    <mergeCell ref="O77:P77"/>
    <mergeCell ref="A78:D78"/>
    <mergeCell ref="G78:H78"/>
    <mergeCell ref="K78:L78"/>
    <mergeCell ref="M78:N78"/>
    <mergeCell ref="O78:P78"/>
    <mergeCell ref="A76:D76"/>
    <mergeCell ref="G76:H76"/>
    <mergeCell ref="K76:L76"/>
    <mergeCell ref="M76:N76"/>
    <mergeCell ref="O76:P76"/>
    <mergeCell ref="A74:D74"/>
    <mergeCell ref="G74:H74"/>
    <mergeCell ref="K74:L74"/>
    <mergeCell ref="M74:N74"/>
    <mergeCell ref="O74:P74"/>
    <mergeCell ref="A75:D75"/>
    <mergeCell ref="G75:H75"/>
    <mergeCell ref="K75:L75"/>
    <mergeCell ref="M75:N75"/>
    <mergeCell ref="O75:P75"/>
    <mergeCell ref="A72:D73"/>
    <mergeCell ref="E72:F72"/>
    <mergeCell ref="G72:H72"/>
    <mergeCell ref="K72:L72"/>
    <mergeCell ref="M72:N72"/>
    <mergeCell ref="O72:P72"/>
    <mergeCell ref="G73:H73"/>
    <mergeCell ref="K73:L73"/>
    <mergeCell ref="M73:N73"/>
    <mergeCell ref="O73:P73"/>
    <mergeCell ref="A65:A66"/>
    <mergeCell ref="C65:I65"/>
    <mergeCell ref="C66:I66"/>
    <mergeCell ref="C68:I68"/>
    <mergeCell ref="C69:I69"/>
    <mergeCell ref="A71:P71"/>
    <mergeCell ref="A60:C60"/>
    <mergeCell ref="D60:P60"/>
    <mergeCell ref="A61:C61"/>
    <mergeCell ref="D61:P61"/>
    <mergeCell ref="A62:P62"/>
    <mergeCell ref="A63:A64"/>
    <mergeCell ref="B63:B64"/>
    <mergeCell ref="C63:I64"/>
    <mergeCell ref="J63:J64"/>
    <mergeCell ref="C67:I67"/>
    <mergeCell ref="A67:A68"/>
    <mergeCell ref="A56:B56"/>
    <mergeCell ref="C56:N56"/>
    <mergeCell ref="O56:P56"/>
    <mergeCell ref="A58:P58"/>
    <mergeCell ref="A59:C59"/>
    <mergeCell ref="D59:P59"/>
    <mergeCell ref="A54:B54"/>
    <mergeCell ref="C54:N54"/>
    <mergeCell ref="O54:P54"/>
    <mergeCell ref="A55:B55"/>
    <mergeCell ref="C55:N55"/>
    <mergeCell ref="O55:P55"/>
    <mergeCell ref="A57:P57"/>
    <mergeCell ref="A49:B49"/>
    <mergeCell ref="A50:B50"/>
    <mergeCell ref="I50:J50"/>
    <mergeCell ref="A51:P51"/>
    <mergeCell ref="A52:P52"/>
    <mergeCell ref="A53:B53"/>
    <mergeCell ref="C53:N53"/>
    <mergeCell ref="O53:P53"/>
    <mergeCell ref="A43:P43"/>
    <mergeCell ref="A44:P44"/>
    <mergeCell ref="A45:B46"/>
    <mergeCell ref="C45:H45"/>
    <mergeCell ref="I45:J46"/>
    <mergeCell ref="A47:B47"/>
    <mergeCell ref="I47:J47"/>
    <mergeCell ref="A48:B48"/>
    <mergeCell ref="A41:C41"/>
    <mergeCell ref="E41:F41"/>
    <mergeCell ref="G41:H41"/>
    <mergeCell ref="A42:C42"/>
    <mergeCell ref="E42:F42"/>
    <mergeCell ref="G42:H42"/>
    <mergeCell ref="A39:C39"/>
    <mergeCell ref="E39:F39"/>
    <mergeCell ref="G39:H39"/>
    <mergeCell ref="A40:C40"/>
    <mergeCell ref="E40:F40"/>
    <mergeCell ref="G40:H40"/>
    <mergeCell ref="A37:C37"/>
    <mergeCell ref="E37:F37"/>
    <mergeCell ref="G37:H37"/>
    <mergeCell ref="A38:C38"/>
    <mergeCell ref="E38:F38"/>
    <mergeCell ref="G38:H38"/>
    <mergeCell ref="A35:C35"/>
    <mergeCell ref="E35:F35"/>
    <mergeCell ref="G35:H35"/>
    <mergeCell ref="A36:C36"/>
    <mergeCell ref="E36:F36"/>
    <mergeCell ref="G36:H36"/>
    <mergeCell ref="A33:C33"/>
    <mergeCell ref="E33:F33"/>
    <mergeCell ref="G33:H33"/>
    <mergeCell ref="A34:C34"/>
    <mergeCell ref="E34:F34"/>
    <mergeCell ref="G34:H34"/>
    <mergeCell ref="A29:P29"/>
    <mergeCell ref="A30:P30"/>
    <mergeCell ref="A31:C32"/>
    <mergeCell ref="D31:F31"/>
    <mergeCell ref="G31:J31"/>
    <mergeCell ref="K31:M31"/>
    <mergeCell ref="N31:P31"/>
    <mergeCell ref="E32:F32"/>
    <mergeCell ref="G32:H32"/>
    <mergeCell ref="A27:B27"/>
    <mergeCell ref="G27:H27"/>
    <mergeCell ref="K27:L27"/>
    <mergeCell ref="M27:N27"/>
    <mergeCell ref="O27:P27"/>
    <mergeCell ref="A28:B28"/>
    <mergeCell ref="G28:H28"/>
    <mergeCell ref="K28:L28"/>
    <mergeCell ref="M28:N28"/>
    <mergeCell ref="O28:P28"/>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O21:P21"/>
    <mergeCell ref="A22:B22"/>
    <mergeCell ref="G22:H22"/>
    <mergeCell ref="K22:L22"/>
    <mergeCell ref="M22:N22"/>
    <mergeCell ref="O22:P22"/>
    <mergeCell ref="A19:P19"/>
    <mergeCell ref="A20:B21"/>
    <mergeCell ref="C20:F20"/>
    <mergeCell ref="G20:H20"/>
    <mergeCell ref="K20:L20"/>
    <mergeCell ref="M20:N20"/>
    <mergeCell ref="O20:P20"/>
    <mergeCell ref="G21:H21"/>
    <mergeCell ref="K21:L21"/>
    <mergeCell ref="M21:N21"/>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O13:P13"/>
    <mergeCell ref="A14:D14"/>
    <mergeCell ref="G14:H14"/>
    <mergeCell ref="K14:L14"/>
    <mergeCell ref="M14:N14"/>
    <mergeCell ref="O14:P14"/>
    <mergeCell ref="A11:P11"/>
    <mergeCell ref="A12:D13"/>
    <mergeCell ref="E12:F12"/>
    <mergeCell ref="G12:H12"/>
    <mergeCell ref="K12:L12"/>
    <mergeCell ref="M12:N12"/>
    <mergeCell ref="O12:P12"/>
    <mergeCell ref="G13:H13"/>
    <mergeCell ref="K13:L13"/>
    <mergeCell ref="M13:N13"/>
    <mergeCell ref="A7:C7"/>
    <mergeCell ref="D7:O7"/>
    <mergeCell ref="A8:C8"/>
    <mergeCell ref="D8:O8"/>
    <mergeCell ref="A9:P9"/>
    <mergeCell ref="A10:P10"/>
    <mergeCell ref="A1:P1"/>
    <mergeCell ref="A2:P2"/>
    <mergeCell ref="A3:P3"/>
    <mergeCell ref="A4:P4"/>
    <mergeCell ref="A5:P5"/>
    <mergeCell ref="A6:C6"/>
    <mergeCell ref="D6:O6"/>
  </mergeCells>
  <pageMargins left="0.2" right="0.2" top="0.75" bottom="0.75" header="0.3" footer="0.3"/>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3E57-71B6-4E25-961B-6FADA5E5589F}">
  <sheetPr>
    <pageSetUpPr fitToPage="1"/>
  </sheetPr>
  <dimension ref="A2:P142"/>
  <sheetViews>
    <sheetView workbookViewId="0">
      <selection activeCell="O58" sqref="O58:P58"/>
    </sheetView>
  </sheetViews>
  <sheetFormatPr defaultColWidth="9.140625" defaultRowHeight="15" x14ac:dyDescent="0.25"/>
  <cols>
    <col min="1" max="16384" width="9.140625" style="235"/>
  </cols>
  <sheetData>
    <row r="2" spans="1:16" ht="15.75" x14ac:dyDescent="0.25">
      <c r="A2" s="234"/>
      <c r="B2" s="234"/>
      <c r="C2" s="234"/>
      <c r="D2" s="234"/>
      <c r="E2" s="234"/>
      <c r="F2" s="234"/>
      <c r="G2" s="234"/>
      <c r="H2" s="234"/>
      <c r="I2" s="234"/>
      <c r="J2" s="234"/>
      <c r="K2" s="234"/>
      <c r="L2" s="234"/>
      <c r="M2" s="234"/>
      <c r="N2" s="1175" t="s">
        <v>66</v>
      </c>
      <c r="O2" s="1175"/>
      <c r="P2" s="1175"/>
    </row>
    <row r="3" spans="1:16" ht="18.75" x14ac:dyDescent="0.25">
      <c r="A3" s="234"/>
      <c r="B3" s="234"/>
      <c r="C3" s="234"/>
      <c r="D3" s="234"/>
      <c r="E3" s="1176" t="s">
        <v>28</v>
      </c>
      <c r="F3" s="1176"/>
      <c r="G3" s="1176"/>
      <c r="H3" s="1176"/>
      <c r="I3" s="1176"/>
      <c r="J3" s="1176"/>
      <c r="K3" s="234"/>
      <c r="L3" s="234"/>
      <c r="M3" s="234"/>
      <c r="N3" s="234"/>
      <c r="O3" s="234"/>
      <c r="P3" s="234"/>
    </row>
    <row r="4" spans="1:16" ht="18.75" x14ac:dyDescent="0.25">
      <c r="A4" s="234"/>
      <c r="B4" s="234"/>
      <c r="C4" s="234"/>
      <c r="D4" s="1176" t="s">
        <v>355</v>
      </c>
      <c r="E4" s="1176"/>
      <c r="F4" s="1176"/>
      <c r="G4" s="1176"/>
      <c r="H4" s="1176"/>
      <c r="I4" s="1176"/>
      <c r="J4" s="1176"/>
      <c r="K4" s="1176"/>
      <c r="L4" s="1176"/>
      <c r="M4" s="234"/>
      <c r="N4" s="234"/>
      <c r="O4" s="234"/>
      <c r="P4" s="234"/>
    </row>
    <row r="5" spans="1:16" ht="18.75" x14ac:dyDescent="0.25">
      <c r="A5" s="234"/>
      <c r="B5" s="234"/>
      <c r="C5" s="234"/>
      <c r="D5" s="236"/>
      <c r="E5" s="236"/>
      <c r="F5" s="236"/>
      <c r="G5" s="236"/>
      <c r="H5" s="236"/>
      <c r="I5" s="236"/>
      <c r="J5" s="236"/>
      <c r="K5" s="236"/>
      <c r="L5" s="236"/>
      <c r="M5" s="234"/>
      <c r="N5" s="234"/>
      <c r="O5" s="234"/>
      <c r="P5" s="234"/>
    </row>
    <row r="6" spans="1:16" ht="15.75" x14ac:dyDescent="0.25">
      <c r="A6" s="234"/>
      <c r="B6" s="234"/>
      <c r="C6" s="234"/>
      <c r="D6" s="234"/>
      <c r="E6" s="234"/>
      <c r="F6" s="234"/>
      <c r="G6" s="234"/>
      <c r="H6" s="234"/>
      <c r="I6" s="234"/>
      <c r="J6" s="234"/>
      <c r="K6" s="234"/>
      <c r="L6" s="234"/>
      <c r="M6" s="234"/>
      <c r="N6" s="234"/>
      <c r="O6" s="234"/>
      <c r="P6" s="237" t="s">
        <v>0</v>
      </c>
    </row>
    <row r="7" spans="1:16" ht="15.75" x14ac:dyDescent="0.25">
      <c r="A7" s="1133" t="s">
        <v>29</v>
      </c>
      <c r="B7" s="1133"/>
      <c r="C7" s="1133"/>
      <c r="D7" s="1133" t="s">
        <v>412</v>
      </c>
      <c r="E7" s="1133"/>
      <c r="F7" s="1133"/>
      <c r="G7" s="1133"/>
      <c r="H7" s="1133"/>
      <c r="I7" s="1133"/>
      <c r="J7" s="1133"/>
      <c r="K7" s="1133"/>
      <c r="L7" s="1133"/>
      <c r="M7" s="1133"/>
      <c r="N7" s="1133"/>
      <c r="O7" s="1133"/>
      <c r="P7" s="239">
        <v>1</v>
      </c>
    </row>
    <row r="8" spans="1:16" ht="15.75" x14ac:dyDescent="0.25">
      <c r="A8" s="1133" t="s">
        <v>30</v>
      </c>
      <c r="B8" s="1133"/>
      <c r="C8" s="1133"/>
      <c r="D8" s="1177" t="s">
        <v>69</v>
      </c>
      <c r="E8" s="1178"/>
      <c r="F8" s="1178"/>
      <c r="G8" s="1178"/>
      <c r="H8" s="1178"/>
      <c r="I8" s="1178"/>
      <c r="J8" s="1178"/>
      <c r="K8" s="1178"/>
      <c r="L8" s="1178"/>
      <c r="M8" s="1178"/>
      <c r="N8" s="1178"/>
      <c r="O8" s="1179"/>
      <c r="P8" s="240" t="s">
        <v>70</v>
      </c>
    </row>
    <row r="9" spans="1:16" ht="15.75" x14ac:dyDescent="0.25">
      <c r="A9" s="1133" t="s">
        <v>31</v>
      </c>
      <c r="B9" s="1133"/>
      <c r="C9" s="1133"/>
      <c r="D9" s="1148"/>
      <c r="E9" s="1148"/>
      <c r="F9" s="1148"/>
      <c r="G9" s="1148"/>
      <c r="H9" s="1148"/>
      <c r="I9" s="1148"/>
      <c r="J9" s="1148"/>
      <c r="K9" s="1148"/>
      <c r="L9" s="1148"/>
      <c r="M9" s="1148"/>
      <c r="N9" s="1148"/>
      <c r="O9" s="1148"/>
      <c r="P9" s="239"/>
    </row>
    <row r="10" spans="1:16" ht="15.75" x14ac:dyDescent="0.25">
      <c r="A10" s="241"/>
      <c r="B10" s="234"/>
      <c r="C10" s="234"/>
      <c r="D10" s="234"/>
      <c r="E10" s="234"/>
      <c r="F10" s="234"/>
      <c r="G10" s="234"/>
      <c r="H10" s="234"/>
      <c r="I10" s="234"/>
      <c r="J10" s="234"/>
      <c r="K10" s="234"/>
      <c r="L10" s="234"/>
      <c r="M10" s="234"/>
      <c r="N10" s="234"/>
      <c r="O10" s="234"/>
      <c r="P10" s="242"/>
    </row>
    <row r="11" spans="1:16" ht="15.75" x14ac:dyDescent="0.25">
      <c r="A11" s="1134" t="s">
        <v>413</v>
      </c>
      <c r="B11" s="1135"/>
      <c r="C11" s="1135"/>
      <c r="D11" s="1135"/>
      <c r="E11" s="1135"/>
      <c r="F11" s="1135"/>
      <c r="G11" s="1135"/>
      <c r="H11" s="1135"/>
      <c r="I11" s="1135"/>
      <c r="J11" s="1135"/>
      <c r="K11" s="1135"/>
      <c r="L11" s="1135"/>
      <c r="M11" s="1135"/>
      <c r="N11" s="1135"/>
      <c r="O11" s="1135"/>
      <c r="P11" s="1136"/>
    </row>
    <row r="12" spans="1:16" ht="15.75" x14ac:dyDescent="0.25">
      <c r="A12" s="243"/>
      <c r="B12" s="244"/>
      <c r="C12" s="244"/>
      <c r="D12" s="244"/>
      <c r="E12" s="244"/>
      <c r="F12" s="244"/>
      <c r="G12" s="244"/>
      <c r="H12" s="244"/>
      <c r="I12" s="244"/>
      <c r="J12" s="244"/>
      <c r="K12" s="244"/>
      <c r="L12" s="244"/>
      <c r="M12" s="244"/>
      <c r="N12" s="244"/>
      <c r="O12" s="244"/>
      <c r="P12" s="245"/>
    </row>
    <row r="13" spans="1:16" ht="15.75" x14ac:dyDescent="0.25">
      <c r="A13" s="1066" t="s">
        <v>1</v>
      </c>
      <c r="B13" s="1067"/>
      <c r="C13" s="1067"/>
      <c r="D13" s="1068"/>
      <c r="E13" s="1051" t="s">
        <v>0</v>
      </c>
      <c r="F13" s="1053"/>
      <c r="G13" s="1160">
        <v>2023</v>
      </c>
      <c r="H13" s="1160"/>
      <c r="I13" s="246">
        <v>2024</v>
      </c>
      <c r="J13" s="246">
        <v>2025</v>
      </c>
      <c r="K13" s="1160">
        <v>2026</v>
      </c>
      <c r="L13" s="1160"/>
      <c r="M13" s="1160">
        <v>2027</v>
      </c>
      <c r="N13" s="1160"/>
      <c r="O13" s="1160">
        <v>2028</v>
      </c>
      <c r="P13" s="1160"/>
    </row>
    <row r="14" spans="1:16" ht="15.75" x14ac:dyDescent="0.25">
      <c r="A14" s="1069"/>
      <c r="B14" s="1070"/>
      <c r="C14" s="1070"/>
      <c r="D14" s="1071"/>
      <c r="E14" s="239" t="s">
        <v>33</v>
      </c>
      <c r="F14" s="247" t="s">
        <v>34</v>
      </c>
      <c r="G14" s="1051" t="s">
        <v>11</v>
      </c>
      <c r="H14" s="1053"/>
      <c r="I14" s="239" t="s">
        <v>11</v>
      </c>
      <c r="J14" s="239" t="s">
        <v>12</v>
      </c>
      <c r="K14" s="1051" t="s">
        <v>13</v>
      </c>
      <c r="L14" s="1053"/>
      <c r="M14" s="1051" t="s">
        <v>14</v>
      </c>
      <c r="N14" s="1053"/>
      <c r="O14" s="1051" t="s">
        <v>14</v>
      </c>
      <c r="P14" s="1053"/>
    </row>
    <row r="15" spans="1:16" ht="15.75" x14ac:dyDescent="0.25">
      <c r="A15" s="1147" t="s">
        <v>35</v>
      </c>
      <c r="B15" s="1147"/>
      <c r="C15" s="1147"/>
      <c r="D15" s="1147"/>
      <c r="E15" s="239">
        <v>4</v>
      </c>
      <c r="F15" s="239"/>
      <c r="G15" s="1173">
        <f>G16+G17+G18+G19+G20+G21</f>
        <v>28458.400000000001</v>
      </c>
      <c r="H15" s="1174"/>
      <c r="I15" s="248">
        <f>SUM(I16:I21)</f>
        <v>32099.899999999994</v>
      </c>
      <c r="J15" s="248">
        <f>SUM(J16:J21)</f>
        <v>31428.699999999997</v>
      </c>
      <c r="K15" s="1173">
        <f>K16+K17+K18+K20+K21</f>
        <v>33351.300000000003</v>
      </c>
      <c r="L15" s="1174"/>
      <c r="M15" s="1173">
        <f>M16+M17+M18+M20+M21</f>
        <v>33351.300000000003</v>
      </c>
      <c r="N15" s="1174"/>
      <c r="O15" s="1173">
        <f>O16+O17+O18+O20+O21</f>
        <v>33351.300000000003</v>
      </c>
      <c r="P15" s="1174"/>
    </row>
    <row r="16" spans="1:16" ht="15.75" x14ac:dyDescent="0.25">
      <c r="A16" s="1133" t="s">
        <v>414</v>
      </c>
      <c r="B16" s="1133"/>
      <c r="C16" s="1133"/>
      <c r="D16" s="1133"/>
      <c r="E16" s="239"/>
      <c r="F16" s="239">
        <v>21</v>
      </c>
      <c r="G16" s="1171">
        <f>G88</f>
        <v>23920.5</v>
      </c>
      <c r="H16" s="1053"/>
      <c r="I16" s="250">
        <f>I88</f>
        <v>28042.1</v>
      </c>
      <c r="J16" s="250">
        <f>J88</f>
        <v>27307.199999999997</v>
      </c>
      <c r="K16" s="1171">
        <f>K88</f>
        <v>29229.800000000003</v>
      </c>
      <c r="L16" s="1172"/>
      <c r="M16" s="1171">
        <f>M88</f>
        <v>29229.800000000003</v>
      </c>
      <c r="N16" s="1172"/>
      <c r="O16" s="1171">
        <f>O88</f>
        <v>29229.800000000003</v>
      </c>
      <c r="P16" s="1172"/>
    </row>
    <row r="17" spans="1:16" ht="15.75" x14ac:dyDescent="0.25">
      <c r="A17" s="1133" t="s">
        <v>415</v>
      </c>
      <c r="B17" s="1133"/>
      <c r="C17" s="1133"/>
      <c r="D17" s="1133"/>
      <c r="E17" s="239"/>
      <c r="F17" s="239">
        <v>22</v>
      </c>
      <c r="G17" s="1158">
        <f>G91</f>
        <v>1839.8000000000002</v>
      </c>
      <c r="H17" s="1148"/>
      <c r="I17" s="250">
        <f>I91</f>
        <v>1965.6000000000001</v>
      </c>
      <c r="J17" s="250">
        <f>J91</f>
        <v>2243</v>
      </c>
      <c r="K17" s="1158">
        <f>K91</f>
        <v>2243</v>
      </c>
      <c r="L17" s="1158"/>
      <c r="M17" s="1158">
        <f>M91</f>
        <v>2243</v>
      </c>
      <c r="N17" s="1158"/>
      <c r="O17" s="1158">
        <f>O91</f>
        <v>2243</v>
      </c>
      <c r="P17" s="1158"/>
    </row>
    <row r="18" spans="1:16" ht="15.75" x14ac:dyDescent="0.25">
      <c r="A18" s="1133" t="s">
        <v>416</v>
      </c>
      <c r="B18" s="1133"/>
      <c r="C18" s="1133"/>
      <c r="D18" s="1133"/>
      <c r="E18" s="239"/>
      <c r="F18" s="239">
        <v>27</v>
      </c>
      <c r="G18" s="1158">
        <f>G110</f>
        <v>1003.4000000000001</v>
      </c>
      <c r="H18" s="1148"/>
      <c r="I18" s="250">
        <f>I110</f>
        <v>625.1</v>
      </c>
      <c r="J18" s="250">
        <f>J110</f>
        <v>450</v>
      </c>
      <c r="K18" s="1158">
        <f>K110</f>
        <v>450</v>
      </c>
      <c r="L18" s="1158"/>
      <c r="M18" s="1158">
        <f>M110</f>
        <v>450</v>
      </c>
      <c r="N18" s="1158"/>
      <c r="O18" s="1158">
        <f>O110</f>
        <v>450</v>
      </c>
      <c r="P18" s="1158"/>
    </row>
    <row r="19" spans="1:16" ht="15.75" x14ac:dyDescent="0.25">
      <c r="A19" s="1133" t="s">
        <v>71</v>
      </c>
      <c r="B19" s="1133"/>
      <c r="C19" s="1133"/>
      <c r="D19" s="1133"/>
      <c r="E19" s="239"/>
      <c r="F19" s="239">
        <v>28</v>
      </c>
      <c r="G19" s="1158">
        <f>G114</f>
        <v>0</v>
      </c>
      <c r="H19" s="1148"/>
      <c r="I19" s="250">
        <f>I114</f>
        <v>2.8</v>
      </c>
      <c r="J19" s="250">
        <f>J114</f>
        <v>0</v>
      </c>
      <c r="K19" s="1158">
        <f>K114</f>
        <v>0</v>
      </c>
      <c r="L19" s="1148"/>
      <c r="M19" s="1158">
        <f>M114</f>
        <v>0</v>
      </c>
      <c r="N19" s="1148"/>
      <c r="O19" s="1158">
        <f>O114</f>
        <v>0</v>
      </c>
      <c r="P19" s="1148"/>
    </row>
    <row r="20" spans="1:16" ht="15.75" x14ac:dyDescent="0.25">
      <c r="A20" s="1133" t="s">
        <v>72</v>
      </c>
      <c r="B20" s="1133"/>
      <c r="C20" s="1133"/>
      <c r="D20" s="1133"/>
      <c r="E20" s="239"/>
      <c r="F20" s="239">
        <v>31</v>
      </c>
      <c r="G20" s="1158">
        <f>G116</f>
        <v>670.9</v>
      </c>
      <c r="H20" s="1148"/>
      <c r="I20" s="250">
        <f>I116</f>
        <v>388.2</v>
      </c>
      <c r="J20" s="250">
        <f>J116</f>
        <v>258</v>
      </c>
      <c r="K20" s="1158">
        <f>K116</f>
        <v>258</v>
      </c>
      <c r="L20" s="1158"/>
      <c r="M20" s="1158">
        <f>M116</f>
        <v>258</v>
      </c>
      <c r="N20" s="1158"/>
      <c r="O20" s="1158">
        <f>O116</f>
        <v>258</v>
      </c>
      <c r="P20" s="1158"/>
    </row>
    <row r="21" spans="1:16" ht="15.75" x14ac:dyDescent="0.25">
      <c r="A21" s="1134" t="s">
        <v>73</v>
      </c>
      <c r="B21" s="1169"/>
      <c r="C21" s="1169"/>
      <c r="D21" s="1170"/>
      <c r="E21" s="239"/>
      <c r="F21" s="239">
        <v>33</v>
      </c>
      <c r="G21" s="1158">
        <f>G123</f>
        <v>1023.8000000000002</v>
      </c>
      <c r="H21" s="1148"/>
      <c r="I21" s="250">
        <f>I123</f>
        <v>1076.0999999999999</v>
      </c>
      <c r="J21" s="250">
        <f>J123</f>
        <v>1170.5</v>
      </c>
      <c r="K21" s="1158">
        <f>K123</f>
        <v>1170.5</v>
      </c>
      <c r="L21" s="1158"/>
      <c r="M21" s="1158">
        <f>M123</f>
        <v>1170.5</v>
      </c>
      <c r="N21" s="1158"/>
      <c r="O21" s="1158">
        <f>O123</f>
        <v>1170.5</v>
      </c>
      <c r="P21" s="1158"/>
    </row>
    <row r="22" spans="1:16" ht="15.75" x14ac:dyDescent="0.25">
      <c r="A22" s="1133"/>
      <c r="B22" s="1133"/>
      <c r="C22" s="1133"/>
      <c r="D22" s="1133"/>
      <c r="E22" s="239"/>
      <c r="F22" s="239"/>
      <c r="G22" s="1148"/>
      <c r="H22" s="1148"/>
      <c r="I22" s="239"/>
      <c r="J22" s="239"/>
      <c r="K22" s="1148"/>
      <c r="L22" s="1148"/>
      <c r="M22" s="1148"/>
      <c r="N22" s="1148"/>
      <c r="O22" s="1148"/>
      <c r="P22" s="1148"/>
    </row>
    <row r="23" spans="1:16" ht="15.75" x14ac:dyDescent="0.25">
      <c r="A23" s="241"/>
      <c r="B23" s="234"/>
      <c r="C23" s="234"/>
      <c r="D23" s="234"/>
      <c r="E23" s="234"/>
      <c r="F23" s="234"/>
      <c r="G23" s="234"/>
      <c r="H23" s="234"/>
      <c r="I23" s="234"/>
      <c r="J23" s="234"/>
      <c r="K23" s="234"/>
      <c r="L23" s="234"/>
      <c r="M23" s="234"/>
      <c r="N23" s="234"/>
      <c r="O23" s="234"/>
      <c r="P23" s="242"/>
    </row>
    <row r="24" spans="1:16" ht="15.75" x14ac:dyDescent="0.25">
      <c r="A24" s="1066" t="s">
        <v>1</v>
      </c>
      <c r="B24" s="1068"/>
      <c r="C24" s="1101" t="s">
        <v>0</v>
      </c>
      <c r="D24" s="1101"/>
      <c r="E24" s="1101"/>
      <c r="F24" s="1101"/>
      <c r="G24" s="1160">
        <v>2023</v>
      </c>
      <c r="H24" s="1160"/>
      <c r="I24" s="246">
        <v>2024</v>
      </c>
      <c r="J24" s="246">
        <v>2025</v>
      </c>
      <c r="K24" s="1160">
        <v>2026</v>
      </c>
      <c r="L24" s="1160"/>
      <c r="M24" s="1160">
        <v>2027</v>
      </c>
      <c r="N24" s="1160"/>
      <c r="O24" s="1160">
        <v>2028</v>
      </c>
      <c r="P24" s="1160"/>
    </row>
    <row r="25" spans="1:16" ht="15.75" x14ac:dyDescent="0.25">
      <c r="A25" s="1069"/>
      <c r="B25" s="1071"/>
      <c r="C25" s="239" t="s">
        <v>59</v>
      </c>
      <c r="D25" s="239" t="s">
        <v>60</v>
      </c>
      <c r="E25" s="239" t="s">
        <v>33</v>
      </c>
      <c r="F25" s="247" t="s">
        <v>34</v>
      </c>
      <c r="G25" s="1051" t="s">
        <v>11</v>
      </c>
      <c r="H25" s="1053"/>
      <c r="I25" s="239" t="s">
        <v>11</v>
      </c>
      <c r="J25" s="239" t="s">
        <v>12</v>
      </c>
      <c r="K25" s="1051" t="s">
        <v>13</v>
      </c>
      <c r="L25" s="1053"/>
      <c r="M25" s="1051" t="s">
        <v>14</v>
      </c>
      <c r="N25" s="1053"/>
      <c r="O25" s="1051" t="s">
        <v>14</v>
      </c>
      <c r="P25" s="1053"/>
    </row>
    <row r="26" spans="1:16" ht="15.75" x14ac:dyDescent="0.25">
      <c r="A26" s="1166" t="s">
        <v>61</v>
      </c>
      <c r="B26" s="1167"/>
      <c r="C26" s="252"/>
      <c r="D26" s="252"/>
      <c r="E26" s="252"/>
      <c r="F26" s="252"/>
      <c r="G26" s="1168">
        <f>G15</f>
        <v>28458.400000000001</v>
      </c>
      <c r="H26" s="1168"/>
      <c r="I26" s="254">
        <f>I15</f>
        <v>32099.899999999994</v>
      </c>
      <c r="J26" s="255">
        <f>J15</f>
        <v>31428.699999999997</v>
      </c>
      <c r="K26" s="1073">
        <f>K15</f>
        <v>33351.300000000003</v>
      </c>
      <c r="L26" s="1168"/>
      <c r="M26" s="1073">
        <f>M15</f>
        <v>33351.300000000003</v>
      </c>
      <c r="N26" s="1168"/>
      <c r="O26" s="1073">
        <f>O15</f>
        <v>33351.300000000003</v>
      </c>
      <c r="P26" s="1168"/>
    </row>
    <row r="27" spans="1:16" ht="15.75" x14ac:dyDescent="0.25">
      <c r="A27" s="1086" t="s">
        <v>62</v>
      </c>
      <c r="B27" s="1088"/>
      <c r="C27" s="239"/>
      <c r="D27" s="256"/>
      <c r="E27" s="256"/>
      <c r="F27" s="256"/>
      <c r="G27" s="1101"/>
      <c r="H27" s="1101"/>
      <c r="I27" s="251">
        <f>L52</f>
        <v>0</v>
      </c>
      <c r="J27" s="257">
        <f>M52</f>
        <v>0</v>
      </c>
      <c r="K27" s="1064">
        <f>N52</f>
        <v>0</v>
      </c>
      <c r="L27" s="1064"/>
      <c r="M27" s="1064">
        <f>O52</f>
        <v>0</v>
      </c>
      <c r="N27" s="1064"/>
      <c r="O27" s="1064">
        <f>P52</f>
        <v>0</v>
      </c>
      <c r="P27" s="1064"/>
    </row>
    <row r="28" spans="1:16" ht="15.75" x14ac:dyDescent="0.25">
      <c r="A28" s="1101"/>
      <c r="B28" s="1101"/>
      <c r="C28" s="252"/>
      <c r="D28" s="252"/>
      <c r="E28" s="252"/>
      <c r="F28" s="252"/>
      <c r="G28" s="1101"/>
      <c r="H28" s="1101"/>
      <c r="I28" s="251"/>
      <c r="J28" s="252"/>
      <c r="K28" s="1101"/>
      <c r="L28" s="1101"/>
      <c r="M28" s="1101"/>
      <c r="N28" s="1101"/>
      <c r="O28" s="1101"/>
      <c r="P28" s="1101"/>
    </row>
    <row r="29" spans="1:16" ht="15.75" x14ac:dyDescent="0.25">
      <c r="A29" s="1101"/>
      <c r="B29" s="1101"/>
      <c r="C29" s="252"/>
      <c r="D29" s="252"/>
      <c r="E29" s="252"/>
      <c r="F29" s="252"/>
      <c r="G29" s="1101"/>
      <c r="H29" s="1101"/>
      <c r="I29" s="251"/>
      <c r="J29" s="252"/>
      <c r="K29" s="1101"/>
      <c r="L29" s="1101"/>
      <c r="M29" s="1101"/>
      <c r="N29" s="1101"/>
      <c r="O29" s="1101"/>
      <c r="P29" s="1101"/>
    </row>
    <row r="30" spans="1:16" ht="15.75" x14ac:dyDescent="0.25">
      <c r="A30" s="1086" t="s">
        <v>63</v>
      </c>
      <c r="B30" s="1088"/>
      <c r="C30" s="258"/>
      <c r="D30" s="252"/>
      <c r="E30" s="252"/>
      <c r="F30" s="252"/>
      <c r="G30" s="1101"/>
      <c r="H30" s="1101"/>
      <c r="I30" s="251"/>
      <c r="J30" s="252"/>
      <c r="K30" s="1101"/>
      <c r="L30" s="1101"/>
      <c r="M30" s="1101"/>
      <c r="N30" s="1101"/>
      <c r="O30" s="1101"/>
      <c r="P30" s="1101"/>
    </row>
    <row r="31" spans="1:16" ht="15.75" x14ac:dyDescent="0.25">
      <c r="A31" s="1101"/>
      <c r="B31" s="1101"/>
      <c r="C31" s="252"/>
      <c r="D31" s="252"/>
      <c r="E31" s="252"/>
      <c r="F31" s="252"/>
      <c r="G31" s="1101"/>
      <c r="H31" s="1101"/>
      <c r="I31" s="251"/>
      <c r="J31" s="252"/>
      <c r="K31" s="1101"/>
      <c r="L31" s="1101"/>
      <c r="M31" s="1101"/>
      <c r="N31" s="1101"/>
      <c r="O31" s="1101"/>
      <c r="P31" s="1101"/>
    </row>
    <row r="32" spans="1:16" ht="15.75" x14ac:dyDescent="0.25">
      <c r="A32" s="1145"/>
      <c r="B32" s="1159"/>
      <c r="C32" s="252"/>
      <c r="D32" s="252"/>
      <c r="E32" s="252"/>
      <c r="F32" s="252"/>
      <c r="G32" s="1145"/>
      <c r="H32" s="1159"/>
      <c r="I32" s="251"/>
      <c r="J32" s="252"/>
      <c r="K32" s="1145"/>
      <c r="L32" s="1159"/>
      <c r="M32" s="1145"/>
      <c r="N32" s="1159"/>
      <c r="O32" s="1145"/>
      <c r="P32" s="1159"/>
    </row>
    <row r="33" spans="1:16" ht="15.75" x14ac:dyDescent="0.25">
      <c r="A33" s="1145"/>
      <c r="B33" s="1159"/>
      <c r="C33" s="252"/>
      <c r="D33" s="252"/>
      <c r="E33" s="252"/>
      <c r="F33" s="252"/>
      <c r="G33" s="1145"/>
      <c r="H33" s="1159"/>
      <c r="I33" s="251"/>
      <c r="J33" s="252"/>
      <c r="K33" s="1145"/>
      <c r="L33" s="1159"/>
      <c r="M33" s="1145"/>
      <c r="N33" s="1159"/>
      <c r="O33" s="1145"/>
      <c r="P33" s="1159"/>
    </row>
    <row r="34" spans="1:16" ht="15.75" x14ac:dyDescent="0.25">
      <c r="A34" s="1086" t="s">
        <v>64</v>
      </c>
      <c r="B34" s="1088"/>
      <c r="C34" s="239">
        <v>1</v>
      </c>
      <c r="D34" s="256">
        <v>1</v>
      </c>
      <c r="E34" s="256">
        <v>4</v>
      </c>
      <c r="F34" s="252"/>
      <c r="G34" s="1145">
        <f>G26-G27</f>
        <v>28458.400000000001</v>
      </c>
      <c r="H34" s="1159"/>
      <c r="I34" s="257">
        <f>I26-I27</f>
        <v>32099.899999999994</v>
      </c>
      <c r="J34" s="257">
        <f>J26-J27</f>
        <v>31428.699999999997</v>
      </c>
      <c r="K34" s="1089">
        <f>K26-K27</f>
        <v>33351.300000000003</v>
      </c>
      <c r="L34" s="1159"/>
      <c r="M34" s="1089">
        <f>M26-M27</f>
        <v>33351.300000000003</v>
      </c>
      <c r="N34" s="1159"/>
      <c r="O34" s="1089">
        <f>O26-O27</f>
        <v>33351.300000000003</v>
      </c>
      <c r="P34" s="1159"/>
    </row>
    <row r="35" spans="1:16" ht="15.75" x14ac:dyDescent="0.25">
      <c r="A35" s="1145"/>
      <c r="B35" s="1159"/>
      <c r="C35" s="252"/>
      <c r="D35" s="252"/>
      <c r="E35" s="252"/>
      <c r="F35" s="252"/>
      <c r="G35" s="1051"/>
      <c r="H35" s="1053"/>
      <c r="I35" s="239"/>
      <c r="J35" s="252"/>
      <c r="K35" s="1145"/>
      <c r="L35" s="1159"/>
      <c r="M35" s="1145"/>
      <c r="N35" s="1159"/>
      <c r="O35" s="1145"/>
      <c r="P35" s="1159"/>
    </row>
    <row r="36" spans="1:16" ht="15.75" x14ac:dyDescent="0.25">
      <c r="A36" s="241"/>
      <c r="B36" s="234"/>
      <c r="C36" s="234"/>
      <c r="D36" s="234"/>
      <c r="E36" s="234"/>
      <c r="F36" s="234"/>
      <c r="G36" s="234"/>
      <c r="H36" s="234"/>
      <c r="I36" s="234"/>
      <c r="J36" s="234"/>
      <c r="K36" s="234"/>
      <c r="L36" s="234"/>
      <c r="M36" s="234"/>
      <c r="N36" s="234"/>
      <c r="O36" s="234"/>
      <c r="P36" s="242"/>
    </row>
    <row r="37" spans="1:16" ht="15.75" x14ac:dyDescent="0.25">
      <c r="A37" s="1163" t="s">
        <v>417</v>
      </c>
      <c r="B37" s="1164"/>
      <c r="C37" s="1164"/>
      <c r="D37" s="1164"/>
      <c r="E37" s="1164"/>
      <c r="F37" s="1164"/>
      <c r="G37" s="1164"/>
      <c r="H37" s="1164"/>
      <c r="I37" s="1164"/>
      <c r="J37" s="1164"/>
      <c r="K37" s="1164"/>
      <c r="L37" s="1164"/>
      <c r="M37" s="1164"/>
      <c r="N37" s="1164"/>
      <c r="O37" s="1164"/>
      <c r="P37" s="1165"/>
    </row>
    <row r="38" spans="1:16" ht="15.75" x14ac:dyDescent="0.25">
      <c r="A38" s="1148" t="s">
        <v>1</v>
      </c>
      <c r="B38" s="1148"/>
      <c r="C38" s="1148"/>
      <c r="D38" s="1148" t="s">
        <v>0</v>
      </c>
      <c r="E38" s="1148"/>
      <c r="F38" s="1148"/>
      <c r="G38" s="1160" t="s">
        <v>356</v>
      </c>
      <c r="H38" s="1160"/>
      <c r="I38" s="1160"/>
      <c r="J38" s="1160"/>
      <c r="K38" s="1160" t="s">
        <v>67</v>
      </c>
      <c r="L38" s="1160"/>
      <c r="M38" s="1160"/>
      <c r="N38" s="1160" t="s">
        <v>357</v>
      </c>
      <c r="O38" s="1160"/>
      <c r="P38" s="1160"/>
    </row>
    <row r="39" spans="1:16" ht="57.75" x14ac:dyDescent="0.25">
      <c r="A39" s="1148"/>
      <c r="B39" s="1148"/>
      <c r="C39" s="1148"/>
      <c r="D39" s="239" t="s">
        <v>33</v>
      </c>
      <c r="E39" s="1161" t="s">
        <v>51</v>
      </c>
      <c r="F39" s="1161"/>
      <c r="G39" s="1162" t="s">
        <v>48</v>
      </c>
      <c r="H39" s="1162"/>
      <c r="I39" s="259" t="s">
        <v>49</v>
      </c>
      <c r="J39" s="259" t="s">
        <v>50</v>
      </c>
      <c r="K39" s="259" t="s">
        <v>48</v>
      </c>
      <c r="L39" s="259" t="s">
        <v>49</v>
      </c>
      <c r="M39" s="259" t="s">
        <v>50</v>
      </c>
      <c r="N39" s="259" t="s">
        <v>48</v>
      </c>
      <c r="O39" s="259" t="s">
        <v>49</v>
      </c>
      <c r="P39" s="259" t="s">
        <v>50</v>
      </c>
    </row>
    <row r="40" spans="1:16" ht="15.75" x14ac:dyDescent="0.25">
      <c r="A40" s="1133" t="s">
        <v>9</v>
      </c>
      <c r="B40" s="1133"/>
      <c r="C40" s="1133"/>
      <c r="D40" s="252">
        <v>4</v>
      </c>
      <c r="E40" s="1148">
        <v>3</v>
      </c>
      <c r="F40" s="1148"/>
      <c r="G40" s="1156">
        <f>G41</f>
        <v>33351.300000000003</v>
      </c>
      <c r="H40" s="1157"/>
      <c r="I40" s="260"/>
      <c r="J40" s="260"/>
      <c r="K40" s="248">
        <f>K41</f>
        <v>33351.300000000003</v>
      </c>
      <c r="L40" s="260"/>
      <c r="M40" s="260"/>
      <c r="N40" s="248">
        <f>N41</f>
        <v>33351.300000000003</v>
      </c>
      <c r="O40" s="239"/>
      <c r="P40" s="239"/>
    </row>
    <row r="41" spans="1:16" ht="15.75" x14ac:dyDescent="0.25">
      <c r="A41" s="1153" t="s">
        <v>52</v>
      </c>
      <c r="B41" s="1153"/>
      <c r="C41" s="1153"/>
      <c r="D41" s="261">
        <v>1</v>
      </c>
      <c r="E41" s="1154">
        <v>3</v>
      </c>
      <c r="F41" s="1154"/>
      <c r="G41" s="1158">
        <f>K87</f>
        <v>33351.300000000003</v>
      </c>
      <c r="H41" s="1148"/>
      <c r="I41" s="262"/>
      <c r="J41" s="239"/>
      <c r="K41" s="250">
        <f>M87</f>
        <v>33351.300000000003</v>
      </c>
      <c r="L41" s="262"/>
      <c r="M41" s="239"/>
      <c r="N41" s="250">
        <f>O87</f>
        <v>33351.300000000003</v>
      </c>
      <c r="O41" s="262"/>
      <c r="P41" s="239"/>
    </row>
    <row r="42" spans="1:16" ht="15.75" x14ac:dyDescent="0.25">
      <c r="A42" s="1153" t="s">
        <v>53</v>
      </c>
      <c r="B42" s="1153"/>
      <c r="C42" s="1153"/>
      <c r="D42" s="261" t="s">
        <v>57</v>
      </c>
      <c r="E42" s="1154"/>
      <c r="F42" s="1154"/>
      <c r="G42" s="1154"/>
      <c r="H42" s="1154"/>
      <c r="I42" s="262"/>
      <c r="J42" s="262"/>
      <c r="K42" s="262"/>
      <c r="L42" s="262"/>
      <c r="M42" s="262"/>
      <c r="N42" s="262"/>
      <c r="O42" s="262"/>
      <c r="P42" s="262"/>
    </row>
    <row r="43" spans="1:16" ht="15.75" x14ac:dyDescent="0.25">
      <c r="A43" s="1133"/>
      <c r="B43" s="1133"/>
      <c r="C43" s="1133"/>
      <c r="D43" s="252"/>
      <c r="E43" s="1148"/>
      <c r="F43" s="1148"/>
      <c r="G43" s="1148"/>
      <c r="H43" s="1148"/>
      <c r="I43" s="239"/>
      <c r="J43" s="239"/>
      <c r="K43" s="239"/>
      <c r="L43" s="239"/>
      <c r="M43" s="239"/>
      <c r="N43" s="239"/>
      <c r="O43" s="239"/>
      <c r="P43" s="239"/>
    </row>
    <row r="44" spans="1:16" ht="15.75" x14ac:dyDescent="0.25">
      <c r="A44" s="1133" t="s">
        <v>9</v>
      </c>
      <c r="B44" s="1133"/>
      <c r="C44" s="1133"/>
      <c r="D44" s="252">
        <v>4</v>
      </c>
      <c r="E44" s="1148"/>
      <c r="F44" s="1148"/>
      <c r="G44" s="1148">
        <f>G45+G46</f>
        <v>33351.300000000003</v>
      </c>
      <c r="H44" s="1148"/>
      <c r="I44" s="239"/>
      <c r="J44" s="239"/>
      <c r="K44" s="250">
        <f>K45+K46</f>
        <v>33351.300000000003</v>
      </c>
      <c r="L44" s="239"/>
      <c r="M44" s="239"/>
      <c r="N44" s="239">
        <f>N45+N46</f>
        <v>33351.300000000003</v>
      </c>
      <c r="O44" s="239"/>
      <c r="P44" s="239"/>
    </row>
    <row r="45" spans="1:16" ht="15.75" x14ac:dyDescent="0.25">
      <c r="A45" s="1153" t="s">
        <v>54</v>
      </c>
      <c r="B45" s="1153"/>
      <c r="C45" s="1153"/>
      <c r="D45" s="263"/>
      <c r="E45" s="1154">
        <v>2</v>
      </c>
      <c r="F45" s="1154"/>
      <c r="G45" s="1155">
        <f>N52</f>
        <v>0</v>
      </c>
      <c r="H45" s="1155"/>
      <c r="I45" s="264"/>
      <c r="J45" s="264"/>
      <c r="K45" s="264">
        <f>O52</f>
        <v>0</v>
      </c>
      <c r="L45" s="264"/>
      <c r="M45" s="264"/>
      <c r="N45" s="264">
        <f>P52</f>
        <v>0</v>
      </c>
      <c r="O45" s="262"/>
      <c r="P45" s="262"/>
    </row>
    <row r="46" spans="1:16" ht="15.75" x14ac:dyDescent="0.25">
      <c r="A46" s="1153" t="s">
        <v>55</v>
      </c>
      <c r="B46" s="1153"/>
      <c r="C46" s="1153"/>
      <c r="D46" s="263"/>
      <c r="E46" s="1154">
        <v>1</v>
      </c>
      <c r="F46" s="1154"/>
      <c r="G46" s="1154">
        <f>K34</f>
        <v>33351.300000000003</v>
      </c>
      <c r="H46" s="1154"/>
      <c r="I46" s="262"/>
      <c r="J46" s="262"/>
      <c r="K46" s="264">
        <f>M34</f>
        <v>33351.300000000003</v>
      </c>
      <c r="L46" s="262"/>
      <c r="M46" s="262"/>
      <c r="N46" s="262">
        <f>O34</f>
        <v>33351.300000000003</v>
      </c>
      <c r="O46" s="262"/>
      <c r="P46" s="262"/>
    </row>
    <row r="47" spans="1:16" ht="15.75" x14ac:dyDescent="0.25">
      <c r="A47" s="1133"/>
      <c r="B47" s="1133"/>
      <c r="C47" s="1133"/>
      <c r="D47" s="252"/>
      <c r="E47" s="1148"/>
      <c r="F47" s="1148"/>
      <c r="G47" s="1148"/>
      <c r="H47" s="1148"/>
      <c r="I47" s="239"/>
      <c r="J47" s="239"/>
      <c r="K47" s="239"/>
      <c r="L47" s="239"/>
      <c r="M47" s="239"/>
      <c r="N47" s="239"/>
      <c r="O47" s="239"/>
      <c r="P47" s="239"/>
    </row>
    <row r="48" spans="1:16" ht="36.75" customHeight="1" x14ac:dyDescent="0.25">
      <c r="A48" s="241"/>
      <c r="B48" s="234"/>
      <c r="C48" s="234"/>
      <c r="D48" s="234"/>
      <c r="E48" s="234"/>
      <c r="F48" s="234"/>
      <c r="G48" s="234"/>
      <c r="H48" s="234"/>
      <c r="I48" s="234"/>
      <c r="J48" s="234"/>
      <c r="K48" s="234"/>
      <c r="L48" s="234"/>
      <c r="M48" s="234"/>
      <c r="N48" s="234"/>
      <c r="O48" s="234"/>
      <c r="P48" s="242"/>
    </row>
    <row r="49" spans="1:16" ht="15.75" x14ac:dyDescent="0.25">
      <c r="A49" s="1147" t="s">
        <v>418</v>
      </c>
      <c r="B49" s="1147"/>
      <c r="C49" s="1147"/>
      <c r="D49" s="1147"/>
      <c r="E49" s="1147"/>
      <c r="F49" s="1147"/>
      <c r="G49" s="1147"/>
      <c r="H49" s="1147"/>
      <c r="I49" s="1147"/>
      <c r="J49" s="1147"/>
      <c r="K49" s="1147"/>
      <c r="L49" s="1147"/>
      <c r="M49" s="1147"/>
      <c r="N49" s="1147"/>
      <c r="O49" s="1147"/>
      <c r="P49" s="1147"/>
    </row>
    <row r="50" spans="1:16" ht="15.75" x14ac:dyDescent="0.25">
      <c r="A50" s="1148" t="s">
        <v>1</v>
      </c>
      <c r="B50" s="1148"/>
      <c r="C50" s="1148" t="s">
        <v>0</v>
      </c>
      <c r="D50" s="1148"/>
      <c r="E50" s="1148"/>
      <c r="F50" s="1148"/>
      <c r="G50" s="1148"/>
      <c r="H50" s="1148"/>
      <c r="I50" s="1066" t="s">
        <v>10</v>
      </c>
      <c r="J50" s="1068"/>
      <c r="K50" s="239">
        <v>2023</v>
      </c>
      <c r="L50" s="239">
        <v>2024</v>
      </c>
      <c r="M50" s="239">
        <v>2025</v>
      </c>
      <c r="N50" s="239">
        <v>2026</v>
      </c>
      <c r="O50" s="239">
        <v>2027</v>
      </c>
      <c r="P50" s="239">
        <v>2028</v>
      </c>
    </row>
    <row r="51" spans="1:16" ht="47.25" x14ac:dyDescent="0.25">
      <c r="A51" s="1148"/>
      <c r="B51" s="1148"/>
      <c r="C51" s="247" t="s">
        <v>3</v>
      </c>
      <c r="D51" s="247" t="s">
        <v>4</v>
      </c>
      <c r="E51" s="247" t="s">
        <v>5</v>
      </c>
      <c r="F51" s="247" t="s">
        <v>6</v>
      </c>
      <c r="G51" s="247" t="s">
        <v>7</v>
      </c>
      <c r="H51" s="247" t="s">
        <v>8</v>
      </c>
      <c r="I51" s="1069"/>
      <c r="J51" s="1071"/>
      <c r="K51" s="259" t="s">
        <v>11</v>
      </c>
      <c r="L51" s="259" t="s">
        <v>11</v>
      </c>
      <c r="M51" s="259" t="s">
        <v>12</v>
      </c>
      <c r="N51" s="259" t="s">
        <v>13</v>
      </c>
      <c r="O51" s="259" t="s">
        <v>14</v>
      </c>
      <c r="P51" s="259" t="s">
        <v>14</v>
      </c>
    </row>
    <row r="52" spans="1:16" ht="15.75" x14ac:dyDescent="0.25">
      <c r="A52" s="1149"/>
      <c r="B52" s="1150"/>
      <c r="C52" s="265"/>
      <c r="D52" s="266"/>
      <c r="E52" s="266"/>
      <c r="F52" s="267"/>
      <c r="G52" s="265"/>
      <c r="H52" s="252"/>
      <c r="I52" s="1151"/>
      <c r="J52" s="1152"/>
      <c r="K52" s="253">
        <f t="shared" ref="K52:P52" si="0">K53</f>
        <v>0</v>
      </c>
      <c r="L52" s="253">
        <f t="shared" si="0"/>
        <v>0</v>
      </c>
      <c r="M52" s="254">
        <f t="shared" si="0"/>
        <v>0</v>
      </c>
      <c r="N52" s="254">
        <f t="shared" si="0"/>
        <v>0</v>
      </c>
      <c r="O52" s="254">
        <f t="shared" si="0"/>
        <v>0</v>
      </c>
      <c r="P52" s="254">
        <f t="shared" si="0"/>
        <v>0</v>
      </c>
    </row>
    <row r="53" spans="1:16" ht="15.75" x14ac:dyDescent="0.25">
      <c r="A53" s="1143"/>
      <c r="B53" s="1144"/>
      <c r="C53" s="238"/>
      <c r="D53" s="238"/>
      <c r="E53" s="252"/>
      <c r="F53" s="252"/>
      <c r="G53" s="252"/>
      <c r="H53" s="252"/>
      <c r="I53" s="1145"/>
      <c r="J53" s="1146"/>
      <c r="K53" s="251"/>
      <c r="L53" s="251"/>
      <c r="M53" s="257"/>
      <c r="N53" s="257"/>
      <c r="O53" s="257"/>
      <c r="P53" s="257"/>
    </row>
    <row r="54" spans="1:16" ht="35.25" customHeight="1" x14ac:dyDescent="0.25">
      <c r="A54" s="268"/>
      <c r="B54" s="269"/>
      <c r="C54" s="234"/>
      <c r="D54" s="234"/>
      <c r="E54" s="234"/>
      <c r="F54" s="234"/>
      <c r="G54" s="234"/>
      <c r="H54" s="234"/>
      <c r="I54" s="234"/>
      <c r="J54" s="234"/>
      <c r="K54" s="234"/>
      <c r="L54" s="234"/>
      <c r="M54" s="234"/>
      <c r="N54" s="234"/>
      <c r="O54" s="234"/>
      <c r="P54" s="242"/>
    </row>
    <row r="55" spans="1:16" ht="15.75" x14ac:dyDescent="0.25">
      <c r="A55" s="1093" t="s">
        <v>15</v>
      </c>
      <c r="B55" s="1094"/>
      <c r="C55" s="1094"/>
      <c r="D55" s="1094"/>
      <c r="E55" s="1094"/>
      <c r="F55" s="1094"/>
      <c r="G55" s="1094"/>
      <c r="H55" s="1094"/>
      <c r="I55" s="1094"/>
      <c r="J55" s="1094"/>
      <c r="K55" s="1094"/>
      <c r="L55" s="1094"/>
      <c r="M55" s="1094"/>
      <c r="N55" s="1094"/>
      <c r="O55" s="1094"/>
      <c r="P55" s="1095"/>
    </row>
    <row r="56" spans="1:16" ht="15.75" x14ac:dyDescent="0.25">
      <c r="A56" s="1134"/>
      <c r="B56" s="1136"/>
      <c r="C56" s="1134"/>
      <c r="D56" s="1135"/>
      <c r="E56" s="1135"/>
      <c r="F56" s="1135"/>
      <c r="G56" s="1135"/>
      <c r="H56" s="1135"/>
      <c r="I56" s="1135"/>
      <c r="J56" s="1135"/>
      <c r="K56" s="1135"/>
      <c r="L56" s="1135"/>
      <c r="M56" s="1135"/>
      <c r="N56" s="1136"/>
      <c r="O56" s="1101" t="s">
        <v>0</v>
      </c>
      <c r="P56" s="1101"/>
    </row>
    <row r="57" spans="1:16" ht="15.75" x14ac:dyDescent="0.25">
      <c r="A57" s="1133" t="s">
        <v>16</v>
      </c>
      <c r="B57" s="1133"/>
      <c r="C57" s="1134" t="s">
        <v>419</v>
      </c>
      <c r="D57" s="1135"/>
      <c r="E57" s="1135"/>
      <c r="F57" s="1135"/>
      <c r="G57" s="1135"/>
      <c r="H57" s="1135"/>
      <c r="I57" s="1135"/>
      <c r="J57" s="1135"/>
      <c r="K57" s="1135"/>
      <c r="L57" s="1135"/>
      <c r="M57" s="1135"/>
      <c r="N57" s="1136"/>
      <c r="O57" s="1101">
        <v>411</v>
      </c>
      <c r="P57" s="1101"/>
    </row>
    <row r="58" spans="1:16" ht="15.75" x14ac:dyDescent="0.25">
      <c r="A58" s="1133" t="s">
        <v>17</v>
      </c>
      <c r="B58" s="1133"/>
      <c r="C58" s="1134" t="s">
        <v>419</v>
      </c>
      <c r="D58" s="1135"/>
      <c r="E58" s="1135"/>
      <c r="F58" s="1135"/>
      <c r="G58" s="1135"/>
      <c r="H58" s="1135"/>
      <c r="I58" s="1135"/>
      <c r="J58" s="1135"/>
      <c r="K58" s="1135"/>
      <c r="L58" s="1135"/>
      <c r="M58" s="1135"/>
      <c r="N58" s="1136"/>
      <c r="O58" s="1101">
        <v>50</v>
      </c>
      <c r="P58" s="1101"/>
    </row>
    <row r="59" spans="1:16" ht="15.75" x14ac:dyDescent="0.25">
      <c r="A59" s="1133" t="s">
        <v>18</v>
      </c>
      <c r="B59" s="1133"/>
      <c r="C59" s="1134" t="s">
        <v>420</v>
      </c>
      <c r="D59" s="1135"/>
      <c r="E59" s="1135"/>
      <c r="F59" s="1135"/>
      <c r="G59" s="1135"/>
      <c r="H59" s="1135"/>
      <c r="I59" s="1135"/>
      <c r="J59" s="1135"/>
      <c r="K59" s="1135"/>
      <c r="L59" s="1135"/>
      <c r="M59" s="1135"/>
      <c r="N59" s="1136"/>
      <c r="O59" s="1101">
        <v>11</v>
      </c>
      <c r="P59" s="1101"/>
    </row>
    <row r="60" spans="1:16" ht="15.75" x14ac:dyDescent="0.25">
      <c r="A60" s="241"/>
      <c r="B60" s="234"/>
      <c r="C60" s="234"/>
      <c r="D60" s="234"/>
      <c r="E60" s="234"/>
      <c r="F60" s="234"/>
      <c r="G60" s="234"/>
      <c r="H60" s="234"/>
      <c r="I60" s="234"/>
      <c r="J60" s="234"/>
      <c r="K60" s="234"/>
      <c r="L60" s="234"/>
      <c r="M60" s="234"/>
      <c r="N60" s="234"/>
      <c r="O60" s="234"/>
      <c r="P60" s="242"/>
    </row>
    <row r="61" spans="1:16" ht="15.75" x14ac:dyDescent="0.25">
      <c r="A61" s="1137" t="s">
        <v>421</v>
      </c>
      <c r="B61" s="1138"/>
      <c r="C61" s="1138"/>
      <c r="D61" s="1138"/>
      <c r="E61" s="1138"/>
      <c r="F61" s="1138"/>
      <c r="G61" s="1138"/>
      <c r="H61" s="1138"/>
      <c r="I61" s="1138"/>
      <c r="J61" s="1138"/>
      <c r="K61" s="1138"/>
      <c r="L61" s="1138"/>
      <c r="M61" s="1138"/>
      <c r="N61" s="1138"/>
      <c r="O61" s="1138"/>
      <c r="P61" s="1139"/>
    </row>
    <row r="62" spans="1:16" ht="69.75" customHeight="1" x14ac:dyDescent="0.25">
      <c r="A62" s="1110" t="s">
        <v>422</v>
      </c>
      <c r="B62" s="1111"/>
      <c r="C62" s="1112"/>
      <c r="D62" s="1140" t="s">
        <v>423</v>
      </c>
      <c r="E62" s="1141"/>
      <c r="F62" s="1141"/>
      <c r="G62" s="1141"/>
      <c r="H62" s="1141"/>
      <c r="I62" s="1141"/>
      <c r="J62" s="1141"/>
      <c r="K62" s="1141"/>
      <c r="L62" s="1141"/>
      <c r="M62" s="1141"/>
      <c r="N62" s="1141"/>
      <c r="O62" s="1141"/>
      <c r="P62" s="1142"/>
    </row>
    <row r="63" spans="1:16" ht="177" customHeight="1" x14ac:dyDescent="0.25">
      <c r="A63" s="1110" t="s">
        <v>424</v>
      </c>
      <c r="B63" s="1111"/>
      <c r="C63" s="1112"/>
      <c r="D63" s="1113" t="s">
        <v>850</v>
      </c>
      <c r="E63" s="1114"/>
      <c r="F63" s="1114"/>
      <c r="G63" s="1114"/>
      <c r="H63" s="1114"/>
      <c r="I63" s="1114"/>
      <c r="J63" s="1114"/>
      <c r="K63" s="1114"/>
      <c r="L63" s="1114"/>
      <c r="M63" s="1114"/>
      <c r="N63" s="1114"/>
      <c r="O63" s="1114"/>
      <c r="P63" s="1115"/>
    </row>
    <row r="64" spans="1:16" ht="78.75" customHeight="1" x14ac:dyDescent="0.25">
      <c r="A64" s="1116" t="s">
        <v>21</v>
      </c>
      <c r="B64" s="1117"/>
      <c r="C64" s="1118"/>
      <c r="D64" s="1119" t="s">
        <v>425</v>
      </c>
      <c r="E64" s="1120"/>
      <c r="F64" s="1120"/>
      <c r="G64" s="1120"/>
      <c r="H64" s="1120"/>
      <c r="I64" s="1120"/>
      <c r="J64" s="1120"/>
      <c r="K64" s="1120"/>
      <c r="L64" s="1120"/>
      <c r="M64" s="1120"/>
      <c r="N64" s="1120"/>
      <c r="O64" s="1120"/>
      <c r="P64" s="1121"/>
    </row>
    <row r="65" spans="1:16" ht="30" customHeight="1" x14ac:dyDescent="0.25">
      <c r="A65" s="273"/>
      <c r="B65" s="274"/>
      <c r="C65" s="274"/>
      <c r="D65" s="274"/>
      <c r="E65" s="274"/>
      <c r="F65" s="274"/>
      <c r="G65" s="274"/>
      <c r="H65" s="274"/>
      <c r="I65" s="274"/>
      <c r="J65" s="274"/>
      <c r="K65" s="274"/>
      <c r="L65" s="274"/>
      <c r="M65" s="274"/>
      <c r="N65" s="274"/>
      <c r="O65" s="274"/>
      <c r="P65" s="275"/>
    </row>
    <row r="66" spans="1:16" ht="15.75" x14ac:dyDescent="0.25">
      <c r="A66" s="1122" t="s">
        <v>19</v>
      </c>
      <c r="B66" s="1123"/>
      <c r="C66" s="1123"/>
      <c r="D66" s="1123"/>
      <c r="E66" s="1123"/>
      <c r="F66" s="1123"/>
      <c r="G66" s="1123"/>
      <c r="H66" s="1123"/>
      <c r="I66" s="1123"/>
      <c r="J66" s="1123"/>
      <c r="K66" s="1123"/>
      <c r="L66" s="1123"/>
      <c r="M66" s="1123"/>
      <c r="N66" s="1123"/>
      <c r="O66" s="1123"/>
      <c r="P66" s="1124"/>
    </row>
    <row r="67" spans="1:16" ht="21.75" customHeight="1" x14ac:dyDescent="0.25">
      <c r="A67" s="1125" t="s">
        <v>22</v>
      </c>
      <c r="B67" s="1125" t="s">
        <v>0</v>
      </c>
      <c r="C67" s="1126" t="s">
        <v>1</v>
      </c>
      <c r="D67" s="1127"/>
      <c r="E67" s="1127"/>
      <c r="F67" s="1127"/>
      <c r="G67" s="1127"/>
      <c r="H67" s="1127"/>
      <c r="I67" s="1128"/>
      <c r="J67" s="1132" t="s">
        <v>26</v>
      </c>
      <c r="K67" s="280">
        <v>2023</v>
      </c>
      <c r="L67" s="280">
        <v>2024</v>
      </c>
      <c r="M67" s="280">
        <v>2025</v>
      </c>
      <c r="N67" s="280">
        <v>2026</v>
      </c>
      <c r="O67" s="280">
        <v>2027</v>
      </c>
      <c r="P67" s="280">
        <v>2028</v>
      </c>
    </row>
    <row r="68" spans="1:16" ht="44.25" x14ac:dyDescent="0.25">
      <c r="A68" s="1125"/>
      <c r="B68" s="1125"/>
      <c r="C68" s="1129"/>
      <c r="D68" s="1130"/>
      <c r="E68" s="1130"/>
      <c r="F68" s="1130"/>
      <c r="G68" s="1130"/>
      <c r="H68" s="1130"/>
      <c r="I68" s="1131"/>
      <c r="J68" s="1132"/>
      <c r="K68" s="281" t="s">
        <v>11</v>
      </c>
      <c r="L68" s="281" t="s">
        <v>11</v>
      </c>
      <c r="M68" s="281" t="s">
        <v>12</v>
      </c>
      <c r="N68" s="281" t="s">
        <v>13</v>
      </c>
      <c r="O68" s="281" t="s">
        <v>14</v>
      </c>
      <c r="P68" s="281" t="s">
        <v>14</v>
      </c>
    </row>
    <row r="69" spans="1:16" ht="31.5" customHeight="1" x14ac:dyDescent="0.25">
      <c r="A69" s="1106" t="s">
        <v>23</v>
      </c>
      <c r="B69" s="282" t="s">
        <v>426</v>
      </c>
      <c r="C69" s="1103" t="s">
        <v>427</v>
      </c>
      <c r="D69" s="1104"/>
      <c r="E69" s="1104"/>
      <c r="F69" s="1104"/>
      <c r="G69" s="1104"/>
      <c r="H69" s="1104"/>
      <c r="I69" s="1105"/>
      <c r="J69" s="239" t="s">
        <v>74</v>
      </c>
      <c r="K69" s="239" t="s">
        <v>428</v>
      </c>
      <c r="L69" s="239">
        <v>24</v>
      </c>
      <c r="M69" s="239">
        <v>15</v>
      </c>
      <c r="N69" s="239">
        <v>14</v>
      </c>
      <c r="O69" s="239">
        <v>13</v>
      </c>
      <c r="P69" s="239">
        <v>12</v>
      </c>
    </row>
    <row r="70" spans="1:16" ht="15" customHeight="1" x14ac:dyDescent="0.25">
      <c r="A70" s="1106"/>
      <c r="B70" s="282" t="s">
        <v>429</v>
      </c>
      <c r="C70" s="1103" t="s">
        <v>430</v>
      </c>
      <c r="D70" s="1104"/>
      <c r="E70" s="1104"/>
      <c r="F70" s="1104"/>
      <c r="G70" s="1104"/>
      <c r="H70" s="1104"/>
      <c r="I70" s="1105"/>
      <c r="J70" s="239" t="s">
        <v>74</v>
      </c>
      <c r="K70" s="239">
        <v>1</v>
      </c>
      <c r="L70" s="239">
        <v>29</v>
      </c>
      <c r="M70" s="239">
        <v>8</v>
      </c>
      <c r="N70" s="239">
        <v>9</v>
      </c>
      <c r="O70" s="239">
        <v>10</v>
      </c>
      <c r="P70" s="239">
        <v>11</v>
      </c>
    </row>
    <row r="71" spans="1:16" ht="15.75" x14ac:dyDescent="0.25">
      <c r="A71" s="1106"/>
      <c r="B71" s="282" t="s">
        <v>75</v>
      </c>
      <c r="C71" s="1103" t="s">
        <v>431</v>
      </c>
      <c r="D71" s="1104"/>
      <c r="E71" s="1104"/>
      <c r="F71" s="1104"/>
      <c r="G71" s="1104"/>
      <c r="H71" s="1104"/>
      <c r="I71" s="1105"/>
      <c r="J71" s="239" t="s">
        <v>74</v>
      </c>
      <c r="K71" s="239">
        <v>40</v>
      </c>
      <c r="L71" s="294">
        <v>59</v>
      </c>
      <c r="M71" s="239">
        <v>55</v>
      </c>
      <c r="N71" s="239">
        <v>54</v>
      </c>
      <c r="O71" s="239">
        <v>53</v>
      </c>
      <c r="P71" s="239">
        <v>52</v>
      </c>
    </row>
    <row r="72" spans="1:16" ht="15" customHeight="1" x14ac:dyDescent="0.25">
      <c r="A72" s="1106"/>
      <c r="B72" s="284" t="s">
        <v>76</v>
      </c>
      <c r="C72" s="1103" t="s">
        <v>432</v>
      </c>
      <c r="D72" s="1104"/>
      <c r="E72" s="1104"/>
      <c r="F72" s="1104"/>
      <c r="G72" s="1104"/>
      <c r="H72" s="1104"/>
      <c r="I72" s="1105"/>
      <c r="J72" s="294" t="s">
        <v>74</v>
      </c>
      <c r="K72" s="239">
        <v>94.9</v>
      </c>
      <c r="L72" s="239">
        <v>86</v>
      </c>
      <c r="M72" s="294">
        <v>92</v>
      </c>
      <c r="N72" s="294">
        <v>93</v>
      </c>
      <c r="O72" s="294">
        <v>94</v>
      </c>
      <c r="P72" s="294">
        <v>95</v>
      </c>
    </row>
    <row r="73" spans="1:16" ht="15.75" x14ac:dyDescent="0.25">
      <c r="A73" s="1106" t="s">
        <v>24</v>
      </c>
      <c r="B73" s="282" t="s">
        <v>433</v>
      </c>
      <c r="C73" s="1103" t="s">
        <v>434</v>
      </c>
      <c r="D73" s="1104"/>
      <c r="E73" s="1104"/>
      <c r="F73" s="1104"/>
      <c r="G73" s="1104"/>
      <c r="H73" s="1104"/>
      <c r="I73" s="1105"/>
      <c r="J73" s="239" t="s">
        <v>79</v>
      </c>
      <c r="K73" s="239">
        <v>43</v>
      </c>
      <c r="L73" s="239">
        <v>86</v>
      </c>
      <c r="M73" s="294">
        <v>100</v>
      </c>
      <c r="N73" s="294">
        <v>70</v>
      </c>
      <c r="O73" s="294">
        <v>80</v>
      </c>
      <c r="P73" s="294">
        <v>90</v>
      </c>
    </row>
    <row r="74" spans="1:16" ht="15.75" customHeight="1" x14ac:dyDescent="0.25">
      <c r="A74" s="1106"/>
      <c r="B74" s="282" t="s">
        <v>80</v>
      </c>
      <c r="C74" s="1102" t="s">
        <v>435</v>
      </c>
      <c r="D74" s="1102"/>
      <c r="E74" s="1102"/>
      <c r="F74" s="1102"/>
      <c r="G74" s="1102"/>
      <c r="H74" s="1102"/>
      <c r="I74" s="1102"/>
      <c r="J74" s="239" t="s">
        <v>79</v>
      </c>
      <c r="K74" s="240" t="s">
        <v>436</v>
      </c>
      <c r="L74" s="239">
        <v>3796</v>
      </c>
      <c r="M74" s="870">
        <v>2000</v>
      </c>
      <c r="N74" s="870">
        <v>1800</v>
      </c>
      <c r="O74" s="870">
        <v>1900</v>
      </c>
      <c r="P74" s="870">
        <v>2000</v>
      </c>
    </row>
    <row r="75" spans="1:16" ht="15.75" x14ac:dyDescent="0.25">
      <c r="A75" s="1106"/>
      <c r="B75" s="282" t="s">
        <v>103</v>
      </c>
      <c r="C75" s="1102" t="s">
        <v>437</v>
      </c>
      <c r="D75" s="1102"/>
      <c r="E75" s="1102"/>
      <c r="F75" s="1102"/>
      <c r="G75" s="1102"/>
      <c r="H75" s="1102"/>
      <c r="I75" s="1102"/>
      <c r="J75" s="239" t="s">
        <v>79</v>
      </c>
      <c r="K75" s="871">
        <v>27</v>
      </c>
      <c r="L75" s="871">
        <v>36</v>
      </c>
      <c r="M75" s="871">
        <v>30</v>
      </c>
      <c r="N75" s="871">
        <v>20</v>
      </c>
      <c r="O75" s="871">
        <v>30</v>
      </c>
      <c r="P75" s="294">
        <v>40</v>
      </c>
    </row>
    <row r="76" spans="1:16" ht="15.75" x14ac:dyDescent="0.25">
      <c r="A76" s="1106"/>
      <c r="B76" s="282" t="s">
        <v>81</v>
      </c>
      <c r="C76" s="1102" t="s">
        <v>438</v>
      </c>
      <c r="D76" s="1102"/>
      <c r="E76" s="1102"/>
      <c r="F76" s="1102"/>
      <c r="G76" s="1102"/>
      <c r="H76" s="1102"/>
      <c r="I76" s="1102"/>
      <c r="J76" s="239" t="s">
        <v>79</v>
      </c>
      <c r="K76" s="871">
        <v>317</v>
      </c>
      <c r="L76" s="871">
        <v>515</v>
      </c>
      <c r="M76" s="871">
        <v>370</v>
      </c>
      <c r="N76" s="871">
        <v>300</v>
      </c>
      <c r="O76" s="871">
        <v>350</v>
      </c>
      <c r="P76" s="871">
        <v>400</v>
      </c>
    </row>
    <row r="77" spans="1:16" ht="15.75" x14ac:dyDescent="0.25">
      <c r="A77" s="1106"/>
      <c r="B77" s="282" t="s">
        <v>104</v>
      </c>
      <c r="C77" s="1102" t="s">
        <v>439</v>
      </c>
      <c r="D77" s="1102"/>
      <c r="E77" s="1102"/>
      <c r="F77" s="1102"/>
      <c r="G77" s="1102"/>
      <c r="H77" s="1102"/>
      <c r="I77" s="1102"/>
      <c r="J77" s="239" t="s">
        <v>79</v>
      </c>
      <c r="K77" s="871">
        <v>338</v>
      </c>
      <c r="L77" s="871">
        <v>610</v>
      </c>
      <c r="M77" s="871">
        <v>370</v>
      </c>
      <c r="N77" s="871">
        <v>350</v>
      </c>
      <c r="O77" s="293" t="s">
        <v>440</v>
      </c>
      <c r="P77" s="871">
        <v>450</v>
      </c>
    </row>
    <row r="78" spans="1:16" ht="15.75" x14ac:dyDescent="0.25">
      <c r="A78" s="1106"/>
      <c r="B78" s="282" t="s">
        <v>82</v>
      </c>
      <c r="C78" s="1102" t="s">
        <v>441</v>
      </c>
      <c r="D78" s="1102"/>
      <c r="E78" s="1102"/>
      <c r="F78" s="1102"/>
      <c r="G78" s="1102"/>
      <c r="H78" s="1102"/>
      <c r="I78" s="1102"/>
      <c r="J78" s="239" t="s">
        <v>79</v>
      </c>
      <c r="K78" s="872">
        <v>751</v>
      </c>
      <c r="L78" s="239">
        <v>857</v>
      </c>
      <c r="M78" s="870">
        <v>390</v>
      </c>
      <c r="N78" s="870" t="s">
        <v>442</v>
      </c>
      <c r="O78" s="870">
        <v>490</v>
      </c>
      <c r="P78" s="870">
        <v>590</v>
      </c>
    </row>
    <row r="79" spans="1:16" ht="15" customHeight="1" x14ac:dyDescent="0.25">
      <c r="A79" s="1106"/>
      <c r="B79" s="282" t="s">
        <v>83</v>
      </c>
      <c r="C79" s="1103" t="s">
        <v>443</v>
      </c>
      <c r="D79" s="1104"/>
      <c r="E79" s="1104"/>
      <c r="F79" s="1104"/>
      <c r="G79" s="1104"/>
      <c r="H79" s="1104"/>
      <c r="I79" s="1105"/>
      <c r="J79" s="239" t="s">
        <v>79</v>
      </c>
      <c r="K79" s="240" t="s">
        <v>444</v>
      </c>
      <c r="L79" s="239">
        <v>950</v>
      </c>
      <c r="M79" s="293" t="s">
        <v>445</v>
      </c>
      <c r="N79" s="293" t="s">
        <v>322</v>
      </c>
      <c r="O79" s="293" t="s">
        <v>446</v>
      </c>
      <c r="P79" s="293" t="s">
        <v>447</v>
      </c>
    </row>
    <row r="80" spans="1:16" ht="15.75" x14ac:dyDescent="0.25">
      <c r="A80" s="1106"/>
      <c r="B80" s="282" t="s">
        <v>84</v>
      </c>
      <c r="C80" s="1103" t="s">
        <v>448</v>
      </c>
      <c r="D80" s="1104"/>
      <c r="E80" s="1104"/>
      <c r="F80" s="1104"/>
      <c r="G80" s="1104"/>
      <c r="H80" s="1104"/>
      <c r="I80" s="1105"/>
      <c r="J80" s="239" t="s">
        <v>79</v>
      </c>
      <c r="K80" s="872">
        <v>9</v>
      </c>
      <c r="L80" s="239">
        <v>45</v>
      </c>
      <c r="M80" s="871">
        <v>30</v>
      </c>
      <c r="N80" s="871">
        <v>35</v>
      </c>
      <c r="O80" s="871">
        <v>40</v>
      </c>
      <c r="P80" s="871">
        <v>45</v>
      </c>
    </row>
    <row r="81" spans="1:16" ht="15.75" x14ac:dyDescent="0.25">
      <c r="A81" s="1106"/>
      <c r="B81" s="282" t="s">
        <v>85</v>
      </c>
      <c r="C81" s="1103" t="s">
        <v>449</v>
      </c>
      <c r="D81" s="1104"/>
      <c r="E81" s="1104"/>
      <c r="F81" s="1104"/>
      <c r="G81" s="1104"/>
      <c r="H81" s="1104"/>
      <c r="I81" s="1105"/>
      <c r="J81" s="239" t="s">
        <v>79</v>
      </c>
      <c r="K81" s="873">
        <v>1025</v>
      </c>
      <c r="L81" s="873">
        <v>1339</v>
      </c>
      <c r="M81" s="870">
        <v>1450</v>
      </c>
      <c r="N81" s="870">
        <v>1450</v>
      </c>
      <c r="O81" s="870">
        <v>1450</v>
      </c>
      <c r="P81" s="870">
        <v>1450</v>
      </c>
    </row>
    <row r="82" spans="1:16" ht="27" customHeight="1" x14ac:dyDescent="0.25">
      <c r="A82" s="1106" t="s">
        <v>25</v>
      </c>
      <c r="B82" s="279" t="s">
        <v>86</v>
      </c>
      <c r="C82" s="1103" t="s">
        <v>450</v>
      </c>
      <c r="D82" s="1104"/>
      <c r="E82" s="1104"/>
      <c r="F82" s="1104"/>
      <c r="G82" s="1104"/>
      <c r="H82" s="1104"/>
      <c r="I82" s="1105"/>
      <c r="J82" s="294" t="s">
        <v>451</v>
      </c>
      <c r="K82" s="873">
        <v>5</v>
      </c>
      <c r="L82" s="873">
        <v>5</v>
      </c>
      <c r="M82" s="870">
        <v>5</v>
      </c>
      <c r="N82" s="870">
        <v>5</v>
      </c>
      <c r="O82" s="870">
        <v>5</v>
      </c>
      <c r="P82" s="870">
        <v>5</v>
      </c>
    </row>
    <row r="83" spans="1:16" ht="24.75" customHeight="1" x14ac:dyDescent="0.25">
      <c r="A83" s="1106"/>
      <c r="B83" s="279" t="s">
        <v>87</v>
      </c>
      <c r="C83" s="1107" t="s">
        <v>452</v>
      </c>
      <c r="D83" s="1108"/>
      <c r="E83" s="1108"/>
      <c r="F83" s="1108"/>
      <c r="G83" s="1108"/>
      <c r="H83" s="1108"/>
      <c r="I83" s="1109"/>
      <c r="J83" s="294" t="s">
        <v>79</v>
      </c>
      <c r="K83" s="873">
        <v>24</v>
      </c>
      <c r="L83" s="873">
        <v>58</v>
      </c>
      <c r="M83" s="870">
        <v>15</v>
      </c>
      <c r="N83" s="870">
        <v>20</v>
      </c>
      <c r="O83" s="870">
        <v>25</v>
      </c>
      <c r="P83" s="870">
        <v>30</v>
      </c>
    </row>
    <row r="84" spans="1:16" x14ac:dyDescent="0.25">
      <c r="A84" s="1098"/>
      <c r="B84" s="1099"/>
      <c r="C84" s="1099"/>
      <c r="D84" s="1099"/>
      <c r="E84" s="1099"/>
      <c r="F84" s="1099"/>
      <c r="G84" s="1099"/>
      <c r="H84" s="1099"/>
      <c r="I84" s="1099"/>
      <c r="J84" s="1099"/>
      <c r="K84" s="1099"/>
      <c r="L84" s="1099"/>
      <c r="M84" s="1099"/>
      <c r="N84" s="1099"/>
      <c r="O84" s="1099"/>
      <c r="P84" s="1100"/>
    </row>
    <row r="85" spans="1:16" ht="15.75" x14ac:dyDescent="0.25">
      <c r="A85" s="1066" t="s">
        <v>1</v>
      </c>
      <c r="B85" s="1067"/>
      <c r="C85" s="1067"/>
      <c r="D85" s="1068"/>
      <c r="E85" s="1051" t="s">
        <v>0</v>
      </c>
      <c r="F85" s="1053"/>
      <c r="G85" s="1051">
        <v>2023</v>
      </c>
      <c r="H85" s="1053"/>
      <c r="I85" s="239">
        <v>2024</v>
      </c>
      <c r="J85" s="239">
        <v>2025</v>
      </c>
      <c r="K85" s="1101">
        <v>2026</v>
      </c>
      <c r="L85" s="1101"/>
      <c r="M85" s="1101">
        <v>2027</v>
      </c>
      <c r="N85" s="1101"/>
      <c r="O85" s="1101">
        <v>2028</v>
      </c>
      <c r="P85" s="1101"/>
    </row>
    <row r="86" spans="1:16" ht="15.75" x14ac:dyDescent="0.25">
      <c r="A86" s="1069"/>
      <c r="B86" s="1070"/>
      <c r="C86" s="1070"/>
      <c r="D86" s="1071"/>
      <c r="E86" s="239" t="s">
        <v>36</v>
      </c>
      <c r="F86" s="247" t="s">
        <v>37</v>
      </c>
      <c r="G86" s="1051" t="s">
        <v>11</v>
      </c>
      <c r="H86" s="1053"/>
      <c r="I86" s="239" t="s">
        <v>11</v>
      </c>
      <c r="J86" s="239" t="s">
        <v>12</v>
      </c>
      <c r="K86" s="1051" t="s">
        <v>13</v>
      </c>
      <c r="L86" s="1053"/>
      <c r="M86" s="1051" t="s">
        <v>14</v>
      </c>
      <c r="N86" s="1053"/>
      <c r="O86" s="1051" t="s">
        <v>14</v>
      </c>
      <c r="P86" s="1053"/>
    </row>
    <row r="87" spans="1:16" ht="15.75" x14ac:dyDescent="0.25">
      <c r="A87" s="1072" t="s">
        <v>454</v>
      </c>
      <c r="B87" s="1072"/>
      <c r="C87" s="1072"/>
      <c r="D87" s="1072"/>
      <c r="E87" s="286" t="s">
        <v>453</v>
      </c>
      <c r="F87" s="239"/>
      <c r="G87" s="1096">
        <f>G88+G91+G110+G114+G116+G123</f>
        <v>28458.400000000001</v>
      </c>
      <c r="H87" s="1097"/>
      <c r="I87" s="254">
        <f>I88+I91+I110+I114+I116+I123</f>
        <v>32099.899999999994</v>
      </c>
      <c r="J87" s="254">
        <f>J88+J91+J110+J114+J116+J123</f>
        <v>31428.699999999997</v>
      </c>
      <c r="K87" s="1096">
        <f>K88+K91+K110+K114+K116+K123</f>
        <v>33351.300000000003</v>
      </c>
      <c r="L87" s="1097"/>
      <c r="M87" s="1096">
        <f>M88+M91+M110+M114+M116+M123</f>
        <v>33351.300000000003</v>
      </c>
      <c r="N87" s="1097"/>
      <c r="O87" s="1096">
        <f>O88+O91+O110+O114+O116+O123</f>
        <v>33351.300000000003</v>
      </c>
      <c r="P87" s="1097"/>
    </row>
    <row r="88" spans="1:16" ht="15.75" x14ac:dyDescent="0.25">
      <c r="A88" s="1093" t="s">
        <v>455</v>
      </c>
      <c r="B88" s="1094"/>
      <c r="C88" s="1094"/>
      <c r="D88" s="1095"/>
      <c r="E88" s="287"/>
      <c r="F88" s="260">
        <v>21</v>
      </c>
      <c r="G88" s="1096">
        <f>G89+G90</f>
        <v>23920.5</v>
      </c>
      <c r="H88" s="1097"/>
      <c r="I88" s="254">
        <f>I89+I90</f>
        <v>28042.1</v>
      </c>
      <c r="J88" s="254">
        <f>J89+J90</f>
        <v>27307.199999999997</v>
      </c>
      <c r="K88" s="1096">
        <f>K89+K90</f>
        <v>29229.800000000003</v>
      </c>
      <c r="L88" s="1097"/>
      <c r="M88" s="1096">
        <f t="shared" ref="M88" si="1">M89+M90</f>
        <v>29229.800000000003</v>
      </c>
      <c r="N88" s="1097"/>
      <c r="O88" s="1096">
        <f t="shared" ref="O88" si="2">O89+O90</f>
        <v>29229.800000000003</v>
      </c>
      <c r="P88" s="1097"/>
    </row>
    <row r="89" spans="1:16" ht="15.75" x14ac:dyDescent="0.25">
      <c r="A89" s="1086" t="s">
        <v>456</v>
      </c>
      <c r="B89" s="1087"/>
      <c r="C89" s="1087"/>
      <c r="D89" s="1088"/>
      <c r="E89" s="240"/>
      <c r="F89" s="239">
        <v>211180</v>
      </c>
      <c r="G89" s="1089">
        <v>18543</v>
      </c>
      <c r="H89" s="1090"/>
      <c r="I89" s="288">
        <v>21737</v>
      </c>
      <c r="J89" s="288">
        <v>21142.6</v>
      </c>
      <c r="K89" s="1091">
        <v>22658.7</v>
      </c>
      <c r="L89" s="1092"/>
      <c r="M89" s="1091">
        <v>22658.7</v>
      </c>
      <c r="N89" s="1092"/>
      <c r="O89" s="1091">
        <v>22658.7</v>
      </c>
      <c r="P89" s="1092"/>
    </row>
    <row r="90" spans="1:16" ht="15.75" x14ac:dyDescent="0.25">
      <c r="A90" s="1086" t="s">
        <v>457</v>
      </c>
      <c r="B90" s="1087"/>
      <c r="C90" s="1087"/>
      <c r="D90" s="1088"/>
      <c r="E90" s="240"/>
      <c r="F90" s="239">
        <v>212100</v>
      </c>
      <c r="G90" s="1089">
        <v>5377.5</v>
      </c>
      <c r="H90" s="1090"/>
      <c r="I90" s="288">
        <v>6305.1</v>
      </c>
      <c r="J90" s="288">
        <v>6164.6</v>
      </c>
      <c r="K90" s="1091">
        <v>6571.1</v>
      </c>
      <c r="L90" s="1092"/>
      <c r="M90" s="1091">
        <v>6571.1</v>
      </c>
      <c r="N90" s="1092"/>
      <c r="O90" s="1091">
        <v>6571.1</v>
      </c>
      <c r="P90" s="1092"/>
    </row>
    <row r="91" spans="1:16" ht="15.75" x14ac:dyDescent="0.25">
      <c r="A91" s="1072" t="s">
        <v>88</v>
      </c>
      <c r="B91" s="1072"/>
      <c r="C91" s="1072"/>
      <c r="D91" s="1072"/>
      <c r="E91" s="286"/>
      <c r="F91" s="253">
        <v>22</v>
      </c>
      <c r="G91" s="1073">
        <f>SUM(G92:H109)</f>
        <v>1839.8000000000002</v>
      </c>
      <c r="H91" s="1073"/>
      <c r="I91" s="254">
        <f>SUM(I92:I109)</f>
        <v>1965.6000000000001</v>
      </c>
      <c r="J91" s="254">
        <f>SUM(J92:J109)</f>
        <v>2243</v>
      </c>
      <c r="K91" s="1073">
        <f>SUM(K92:L109)</f>
        <v>2243</v>
      </c>
      <c r="L91" s="1073"/>
      <c r="M91" s="1073">
        <f>SUM(M92:N109)</f>
        <v>2243</v>
      </c>
      <c r="N91" s="1073"/>
      <c r="O91" s="1073">
        <f>SUM(O92:P109)</f>
        <v>2243</v>
      </c>
      <c r="P91" s="1073"/>
    </row>
    <row r="92" spans="1:16" ht="15.75" x14ac:dyDescent="0.25">
      <c r="A92" s="1063" t="s">
        <v>458</v>
      </c>
      <c r="B92" s="1063"/>
      <c r="C92" s="1063"/>
      <c r="D92" s="1063"/>
      <c r="E92" s="289"/>
      <c r="F92" s="251">
        <v>222110</v>
      </c>
      <c r="G92" s="1064">
        <v>21.9</v>
      </c>
      <c r="H92" s="1064"/>
      <c r="I92" s="288">
        <v>18.100000000000001</v>
      </c>
      <c r="J92" s="288">
        <v>44</v>
      </c>
      <c r="K92" s="1065">
        <v>44</v>
      </c>
      <c r="L92" s="1065"/>
      <c r="M92" s="1065">
        <v>44</v>
      </c>
      <c r="N92" s="1065"/>
      <c r="O92" s="1065">
        <v>44</v>
      </c>
      <c r="P92" s="1065"/>
    </row>
    <row r="93" spans="1:16" ht="15.75" x14ac:dyDescent="0.25">
      <c r="A93" s="1063" t="s">
        <v>459</v>
      </c>
      <c r="B93" s="1063"/>
      <c r="C93" s="1063"/>
      <c r="D93" s="1063"/>
      <c r="E93" s="289"/>
      <c r="F93" s="251">
        <v>222120</v>
      </c>
      <c r="G93" s="1064">
        <v>70.2</v>
      </c>
      <c r="H93" s="1064"/>
      <c r="I93" s="288">
        <v>63.9</v>
      </c>
      <c r="J93" s="288">
        <v>105.5</v>
      </c>
      <c r="K93" s="1065">
        <v>105.5</v>
      </c>
      <c r="L93" s="1065"/>
      <c r="M93" s="1065">
        <v>105.5</v>
      </c>
      <c r="N93" s="1065"/>
      <c r="O93" s="1065">
        <v>105.5</v>
      </c>
      <c r="P93" s="1065"/>
    </row>
    <row r="94" spans="1:16" ht="15.75" x14ac:dyDescent="0.25">
      <c r="A94" s="1063" t="s">
        <v>460</v>
      </c>
      <c r="B94" s="1063"/>
      <c r="C94" s="1063"/>
      <c r="D94" s="1063"/>
      <c r="E94" s="289"/>
      <c r="F94" s="251">
        <v>222140</v>
      </c>
      <c r="G94" s="1064">
        <v>1.9</v>
      </c>
      <c r="H94" s="1064"/>
      <c r="I94" s="288">
        <v>1.3</v>
      </c>
      <c r="J94" s="288">
        <v>5</v>
      </c>
      <c r="K94" s="1065">
        <v>5</v>
      </c>
      <c r="L94" s="1065"/>
      <c r="M94" s="1065">
        <v>5</v>
      </c>
      <c r="N94" s="1065"/>
      <c r="O94" s="1065">
        <v>5</v>
      </c>
      <c r="P94" s="1065"/>
    </row>
    <row r="95" spans="1:16" ht="15.75" x14ac:dyDescent="0.25">
      <c r="A95" s="1063" t="s">
        <v>461</v>
      </c>
      <c r="B95" s="1063"/>
      <c r="C95" s="1063"/>
      <c r="D95" s="1063"/>
      <c r="E95" s="289"/>
      <c r="F95" s="251">
        <v>222210</v>
      </c>
      <c r="G95" s="1064">
        <v>166.8</v>
      </c>
      <c r="H95" s="1064"/>
      <c r="I95" s="288">
        <v>185</v>
      </c>
      <c r="J95" s="288">
        <v>172.5</v>
      </c>
      <c r="K95" s="1065">
        <v>172.5</v>
      </c>
      <c r="L95" s="1065"/>
      <c r="M95" s="1065">
        <v>172.5</v>
      </c>
      <c r="N95" s="1065"/>
      <c r="O95" s="1065">
        <v>172.5</v>
      </c>
      <c r="P95" s="1065"/>
    </row>
    <row r="96" spans="1:16" ht="15.75" x14ac:dyDescent="0.25">
      <c r="A96" s="1063" t="s">
        <v>462</v>
      </c>
      <c r="B96" s="1063"/>
      <c r="C96" s="1063"/>
      <c r="D96" s="1063"/>
      <c r="E96" s="289"/>
      <c r="F96" s="251">
        <v>222220</v>
      </c>
      <c r="G96" s="1064">
        <v>160.19999999999999</v>
      </c>
      <c r="H96" s="1064"/>
      <c r="I96" s="288">
        <v>134.30000000000001</v>
      </c>
      <c r="J96" s="288">
        <v>162</v>
      </c>
      <c r="K96" s="1065">
        <v>162</v>
      </c>
      <c r="L96" s="1065"/>
      <c r="M96" s="1065">
        <v>162</v>
      </c>
      <c r="N96" s="1065"/>
      <c r="O96" s="1065">
        <v>162</v>
      </c>
      <c r="P96" s="1065"/>
    </row>
    <row r="97" spans="1:16" ht="15.75" x14ac:dyDescent="0.25">
      <c r="A97" s="1063" t="s">
        <v>463</v>
      </c>
      <c r="B97" s="1063"/>
      <c r="C97" s="1063"/>
      <c r="D97" s="1063"/>
      <c r="E97" s="289"/>
      <c r="F97" s="251">
        <v>222300</v>
      </c>
      <c r="G97" s="1064">
        <v>710.4</v>
      </c>
      <c r="H97" s="1064"/>
      <c r="I97" s="288">
        <v>767.3</v>
      </c>
      <c r="J97" s="288">
        <v>850</v>
      </c>
      <c r="K97" s="1065">
        <v>850</v>
      </c>
      <c r="L97" s="1065"/>
      <c r="M97" s="1065">
        <v>850</v>
      </c>
      <c r="N97" s="1065"/>
      <c r="O97" s="1065">
        <v>850</v>
      </c>
      <c r="P97" s="1065"/>
    </row>
    <row r="98" spans="1:16" ht="15.75" x14ac:dyDescent="0.25">
      <c r="A98" s="1063" t="s">
        <v>89</v>
      </c>
      <c r="B98" s="1063"/>
      <c r="C98" s="1063"/>
      <c r="D98" s="1063"/>
      <c r="E98" s="289"/>
      <c r="F98" s="251">
        <v>222400</v>
      </c>
      <c r="G98" s="1064">
        <v>148.30000000000001</v>
      </c>
      <c r="H98" s="1064"/>
      <c r="I98" s="288">
        <v>149.80000000000001</v>
      </c>
      <c r="J98" s="288">
        <v>150</v>
      </c>
      <c r="K98" s="1065">
        <v>150</v>
      </c>
      <c r="L98" s="1065"/>
      <c r="M98" s="1065">
        <v>150</v>
      </c>
      <c r="N98" s="1065"/>
      <c r="O98" s="1065">
        <v>150</v>
      </c>
      <c r="P98" s="1065"/>
    </row>
    <row r="99" spans="1:16" ht="15.75" x14ac:dyDescent="0.25">
      <c r="A99" s="1063" t="s">
        <v>90</v>
      </c>
      <c r="B99" s="1063"/>
      <c r="C99" s="1063"/>
      <c r="D99" s="1063"/>
      <c r="E99" s="289"/>
      <c r="F99" s="251">
        <v>222500</v>
      </c>
      <c r="G99" s="1064">
        <v>291.3</v>
      </c>
      <c r="H99" s="1064"/>
      <c r="I99" s="288">
        <v>314.2</v>
      </c>
      <c r="J99" s="288">
        <v>330</v>
      </c>
      <c r="K99" s="1065">
        <v>330</v>
      </c>
      <c r="L99" s="1065"/>
      <c r="M99" s="1065">
        <v>330</v>
      </c>
      <c r="N99" s="1065"/>
      <c r="O99" s="1065">
        <v>330</v>
      </c>
      <c r="P99" s="1065"/>
    </row>
    <row r="100" spans="1:16" ht="15.75" x14ac:dyDescent="0.25">
      <c r="A100" s="1063" t="s">
        <v>91</v>
      </c>
      <c r="B100" s="1063"/>
      <c r="C100" s="1063"/>
      <c r="D100" s="1063"/>
      <c r="E100" s="289"/>
      <c r="F100" s="251">
        <v>222600</v>
      </c>
      <c r="G100" s="1064">
        <v>10</v>
      </c>
      <c r="H100" s="1064"/>
      <c r="I100" s="288">
        <v>25.6</v>
      </c>
      <c r="J100" s="288">
        <v>50</v>
      </c>
      <c r="K100" s="1065">
        <v>50</v>
      </c>
      <c r="L100" s="1065"/>
      <c r="M100" s="1065">
        <v>50</v>
      </c>
      <c r="N100" s="1065"/>
      <c r="O100" s="1065">
        <v>50</v>
      </c>
      <c r="P100" s="1065"/>
    </row>
    <row r="101" spans="1:16" ht="15.75" x14ac:dyDescent="0.25">
      <c r="A101" s="1063" t="s">
        <v>464</v>
      </c>
      <c r="B101" s="1063"/>
      <c r="C101" s="1063"/>
      <c r="D101" s="1063"/>
      <c r="E101" s="289"/>
      <c r="F101" s="251">
        <v>222710</v>
      </c>
      <c r="G101" s="1064">
        <v>12.1</v>
      </c>
      <c r="H101" s="1064"/>
      <c r="I101" s="288">
        <v>69.400000000000006</v>
      </c>
      <c r="J101" s="288">
        <v>50</v>
      </c>
      <c r="K101" s="1065">
        <v>50</v>
      </c>
      <c r="L101" s="1065"/>
      <c r="M101" s="1065">
        <v>50</v>
      </c>
      <c r="N101" s="1065"/>
      <c r="O101" s="1065">
        <v>50</v>
      </c>
      <c r="P101" s="1065"/>
    </row>
    <row r="102" spans="1:16" ht="15.75" x14ac:dyDescent="0.25">
      <c r="A102" s="1063" t="s">
        <v>464</v>
      </c>
      <c r="B102" s="1063"/>
      <c r="C102" s="1063"/>
      <c r="D102" s="1063"/>
      <c r="E102" s="289"/>
      <c r="F102" s="251">
        <v>222720</v>
      </c>
      <c r="G102" s="1064"/>
      <c r="H102" s="1064"/>
      <c r="I102" s="288">
        <v>56.2</v>
      </c>
      <c r="J102" s="288"/>
      <c r="K102" s="1084"/>
      <c r="L102" s="1085"/>
      <c r="M102" s="1084"/>
      <c r="N102" s="1085"/>
      <c r="O102" s="1084"/>
      <c r="P102" s="1085"/>
    </row>
    <row r="103" spans="1:16" ht="15.75" x14ac:dyDescent="0.25">
      <c r="A103" s="1083" t="s">
        <v>465</v>
      </c>
      <c r="B103" s="1083"/>
      <c r="C103" s="1083"/>
      <c r="D103" s="1083"/>
      <c r="E103" s="289"/>
      <c r="F103" s="251">
        <v>222910</v>
      </c>
      <c r="G103" s="1064"/>
      <c r="H103" s="1064"/>
      <c r="I103" s="288">
        <v>0.5</v>
      </c>
      <c r="J103" s="288"/>
      <c r="K103" s="1084"/>
      <c r="L103" s="1085"/>
      <c r="M103" s="1084"/>
      <c r="N103" s="1085"/>
      <c r="O103" s="1084"/>
      <c r="P103" s="1085"/>
    </row>
    <row r="104" spans="1:16" ht="15.75" x14ac:dyDescent="0.25">
      <c r="A104" s="1083" t="s">
        <v>110</v>
      </c>
      <c r="B104" s="1083"/>
      <c r="C104" s="1083"/>
      <c r="D104" s="1083"/>
      <c r="E104" s="289"/>
      <c r="F104" s="251">
        <v>222920</v>
      </c>
      <c r="G104" s="1064"/>
      <c r="H104" s="1064"/>
      <c r="I104" s="288">
        <v>2.8</v>
      </c>
      <c r="J104" s="288"/>
      <c r="K104" s="1084"/>
      <c r="L104" s="1085"/>
      <c r="M104" s="1084"/>
      <c r="N104" s="1085"/>
      <c r="O104" s="1084"/>
      <c r="P104" s="1085"/>
    </row>
    <row r="105" spans="1:16" ht="15.75" x14ac:dyDescent="0.25">
      <c r="A105" s="1083" t="s">
        <v>466</v>
      </c>
      <c r="B105" s="1083"/>
      <c r="C105" s="1083"/>
      <c r="D105" s="1083"/>
      <c r="E105" s="289"/>
      <c r="F105" s="251">
        <v>222940</v>
      </c>
      <c r="G105" s="1064">
        <v>8.4</v>
      </c>
      <c r="H105" s="1064"/>
      <c r="I105" s="288">
        <v>9.3000000000000007</v>
      </c>
      <c r="J105" s="288">
        <v>9</v>
      </c>
      <c r="K105" s="1084">
        <v>9</v>
      </c>
      <c r="L105" s="1085"/>
      <c r="M105" s="1084">
        <v>9</v>
      </c>
      <c r="N105" s="1085"/>
      <c r="O105" s="1084">
        <v>9</v>
      </c>
      <c r="P105" s="1085"/>
    </row>
    <row r="106" spans="1:16" ht="15.75" x14ac:dyDescent="0.25">
      <c r="A106" s="1083" t="s">
        <v>467</v>
      </c>
      <c r="B106" s="1083"/>
      <c r="C106" s="1083"/>
      <c r="D106" s="1083"/>
      <c r="E106" s="289"/>
      <c r="F106" s="251">
        <v>222950</v>
      </c>
      <c r="G106" s="1064">
        <v>1.9</v>
      </c>
      <c r="H106" s="1064"/>
      <c r="I106" s="288">
        <v>14</v>
      </c>
      <c r="J106" s="288"/>
      <c r="K106" s="1084"/>
      <c r="L106" s="1085"/>
      <c r="M106" s="1084"/>
      <c r="N106" s="1085"/>
      <c r="O106" s="1084"/>
      <c r="P106" s="1085"/>
    </row>
    <row r="107" spans="1:16" ht="15.75" x14ac:dyDescent="0.25">
      <c r="A107" s="1083" t="s">
        <v>468</v>
      </c>
      <c r="B107" s="1083"/>
      <c r="C107" s="1083"/>
      <c r="D107" s="1083"/>
      <c r="E107" s="289"/>
      <c r="F107" s="251">
        <v>222960</v>
      </c>
      <c r="G107" s="1064">
        <v>13</v>
      </c>
      <c r="H107" s="1064"/>
      <c r="I107" s="288">
        <v>1.4</v>
      </c>
      <c r="J107" s="288"/>
      <c r="K107" s="1084"/>
      <c r="L107" s="1085"/>
      <c r="M107" s="1084"/>
      <c r="N107" s="1085"/>
      <c r="O107" s="1084"/>
      <c r="P107" s="1085"/>
    </row>
    <row r="108" spans="1:16" ht="15.75" x14ac:dyDescent="0.25">
      <c r="A108" s="1063" t="s">
        <v>469</v>
      </c>
      <c r="B108" s="1063"/>
      <c r="C108" s="1063"/>
      <c r="D108" s="1063"/>
      <c r="E108" s="289"/>
      <c r="F108" s="251">
        <v>222980</v>
      </c>
      <c r="G108" s="1064">
        <v>30</v>
      </c>
      <c r="H108" s="1064"/>
      <c r="I108" s="288">
        <v>36.6</v>
      </c>
      <c r="J108" s="288">
        <v>65</v>
      </c>
      <c r="K108" s="1065">
        <v>65</v>
      </c>
      <c r="L108" s="1065"/>
      <c r="M108" s="1065">
        <v>65</v>
      </c>
      <c r="N108" s="1065"/>
      <c r="O108" s="1065">
        <v>65</v>
      </c>
      <c r="P108" s="1065"/>
    </row>
    <row r="109" spans="1:16" ht="15.75" x14ac:dyDescent="0.25">
      <c r="A109" s="1063" t="s">
        <v>92</v>
      </c>
      <c r="B109" s="1063"/>
      <c r="C109" s="1063"/>
      <c r="D109" s="1063"/>
      <c r="E109" s="289"/>
      <c r="F109" s="251">
        <v>222999</v>
      </c>
      <c r="G109" s="1064">
        <v>193.4</v>
      </c>
      <c r="H109" s="1064"/>
      <c r="I109" s="288">
        <v>115.9</v>
      </c>
      <c r="J109" s="288">
        <v>250</v>
      </c>
      <c r="K109" s="1065">
        <v>250</v>
      </c>
      <c r="L109" s="1065"/>
      <c r="M109" s="1065">
        <v>250</v>
      </c>
      <c r="N109" s="1065"/>
      <c r="O109" s="1065">
        <v>250</v>
      </c>
      <c r="P109" s="1065"/>
    </row>
    <row r="110" spans="1:16" ht="15.75" x14ac:dyDescent="0.25">
      <c r="A110" s="1072" t="s">
        <v>470</v>
      </c>
      <c r="B110" s="1072"/>
      <c r="C110" s="1072"/>
      <c r="D110" s="1072"/>
      <c r="E110" s="286"/>
      <c r="F110" s="253">
        <v>27</v>
      </c>
      <c r="G110" s="1073">
        <f>SUM(G111:H113)</f>
        <v>1003.4000000000001</v>
      </c>
      <c r="H110" s="1073"/>
      <c r="I110" s="290">
        <f>I111+I112+I113</f>
        <v>625.1</v>
      </c>
      <c r="J110" s="290">
        <f>J111+J112+J113</f>
        <v>450</v>
      </c>
      <c r="K110" s="1073">
        <f>SUM(K111:L112)</f>
        <v>450</v>
      </c>
      <c r="L110" s="1073"/>
      <c r="M110" s="1073">
        <f>SUM(M111:N112)</f>
        <v>450</v>
      </c>
      <c r="N110" s="1073"/>
      <c r="O110" s="1073">
        <f>SUM(O111:P112)</f>
        <v>450</v>
      </c>
      <c r="P110" s="1073"/>
    </row>
    <row r="111" spans="1:16" ht="15.75" x14ac:dyDescent="0.25">
      <c r="A111" s="1063" t="s">
        <v>471</v>
      </c>
      <c r="B111" s="1063"/>
      <c r="C111" s="1063"/>
      <c r="D111" s="1063"/>
      <c r="E111" s="289"/>
      <c r="F111" s="251">
        <v>273200</v>
      </c>
      <c r="G111" s="1064">
        <v>849.2</v>
      </c>
      <c r="H111" s="1064"/>
      <c r="I111" s="288">
        <v>529.9</v>
      </c>
      <c r="J111" s="288">
        <v>300</v>
      </c>
      <c r="K111" s="1065">
        <v>300</v>
      </c>
      <c r="L111" s="1065"/>
      <c r="M111" s="1065">
        <v>300</v>
      </c>
      <c r="N111" s="1065"/>
      <c r="O111" s="1065">
        <v>300</v>
      </c>
      <c r="P111" s="1065"/>
    </row>
    <row r="112" spans="1:16" ht="15.75" x14ac:dyDescent="0.25">
      <c r="A112" s="1063" t="s">
        <v>472</v>
      </c>
      <c r="B112" s="1063"/>
      <c r="C112" s="1063"/>
      <c r="D112" s="1063"/>
      <c r="E112" s="289"/>
      <c r="F112" s="251">
        <v>273500</v>
      </c>
      <c r="G112" s="1064">
        <v>154.19999999999999</v>
      </c>
      <c r="H112" s="1064"/>
      <c r="I112" s="288">
        <v>95.2</v>
      </c>
      <c r="J112" s="288">
        <v>150</v>
      </c>
      <c r="K112" s="1065">
        <v>150</v>
      </c>
      <c r="L112" s="1065"/>
      <c r="M112" s="1065">
        <v>150</v>
      </c>
      <c r="N112" s="1065"/>
      <c r="O112" s="1065">
        <v>150</v>
      </c>
      <c r="P112" s="1065"/>
    </row>
    <row r="113" spans="1:16" ht="15.75" x14ac:dyDescent="0.25">
      <c r="A113" s="1080" t="s">
        <v>473</v>
      </c>
      <c r="B113" s="1081"/>
      <c r="C113" s="1081"/>
      <c r="D113" s="1082"/>
      <c r="E113" s="289"/>
      <c r="F113" s="251">
        <v>273900</v>
      </c>
      <c r="G113" s="1064"/>
      <c r="H113" s="1064"/>
      <c r="I113" s="288"/>
      <c r="J113" s="288"/>
      <c r="K113" s="1065"/>
      <c r="L113" s="1065"/>
      <c r="M113" s="1065"/>
      <c r="N113" s="1065"/>
      <c r="O113" s="1065"/>
      <c r="P113" s="1065"/>
    </row>
    <row r="114" spans="1:16" ht="15.75" x14ac:dyDescent="0.25">
      <c r="A114" s="1074" t="s">
        <v>71</v>
      </c>
      <c r="B114" s="1075"/>
      <c r="C114" s="1075"/>
      <c r="D114" s="1076"/>
      <c r="E114" s="291"/>
      <c r="F114" s="292">
        <v>28</v>
      </c>
      <c r="G114" s="1073">
        <f>G115</f>
        <v>0</v>
      </c>
      <c r="H114" s="1073"/>
      <c r="I114" s="254">
        <f>I115</f>
        <v>2.8</v>
      </c>
      <c r="J114" s="254">
        <f>J115</f>
        <v>0</v>
      </c>
      <c r="K114" s="1064">
        <f>K115</f>
        <v>0</v>
      </c>
      <c r="L114" s="1064"/>
      <c r="M114" s="1064">
        <f t="shared" ref="M114" si="3">M115</f>
        <v>0</v>
      </c>
      <c r="N114" s="1064"/>
      <c r="O114" s="1064">
        <f t="shared" ref="O114" si="4">O115</f>
        <v>0</v>
      </c>
      <c r="P114" s="1064"/>
    </row>
    <row r="115" spans="1:16" ht="15.75" x14ac:dyDescent="0.25">
      <c r="A115" s="1077" t="s">
        <v>474</v>
      </c>
      <c r="B115" s="1078"/>
      <c r="C115" s="1078"/>
      <c r="D115" s="1079"/>
      <c r="E115" s="293"/>
      <c r="F115" s="294">
        <v>281361</v>
      </c>
      <c r="G115" s="1064"/>
      <c r="H115" s="1064"/>
      <c r="I115" s="288">
        <v>2.8</v>
      </c>
      <c r="J115" s="288"/>
      <c r="K115" s="1064"/>
      <c r="L115" s="1064"/>
      <c r="M115" s="1064"/>
      <c r="N115" s="1064"/>
      <c r="O115" s="1064"/>
      <c r="P115" s="1064"/>
    </row>
    <row r="116" spans="1:16" ht="15.75" x14ac:dyDescent="0.25">
      <c r="A116" s="1072" t="s">
        <v>72</v>
      </c>
      <c r="B116" s="1072"/>
      <c r="C116" s="1072"/>
      <c r="D116" s="1072"/>
      <c r="E116" s="286"/>
      <c r="F116" s="253">
        <v>31</v>
      </c>
      <c r="G116" s="1073">
        <f>SUM(G117:H122)</f>
        <v>670.9</v>
      </c>
      <c r="H116" s="1073"/>
      <c r="I116" s="254">
        <f>SUM(I117:I122)</f>
        <v>388.2</v>
      </c>
      <c r="J116" s="254">
        <f>SUM(J117:J122)</f>
        <v>258</v>
      </c>
      <c r="K116" s="1073">
        <f>SUM(K117:L122)</f>
        <v>258</v>
      </c>
      <c r="L116" s="1073"/>
      <c r="M116" s="1073">
        <f t="shared" ref="M116" si="5">SUM(M117:N122)</f>
        <v>258</v>
      </c>
      <c r="N116" s="1073"/>
      <c r="O116" s="1073">
        <f t="shared" ref="O116" si="6">SUM(O117:P122)</f>
        <v>258</v>
      </c>
      <c r="P116" s="1073"/>
    </row>
    <row r="117" spans="1:16" ht="15.75" x14ac:dyDescent="0.25">
      <c r="A117" s="1063" t="s">
        <v>93</v>
      </c>
      <c r="B117" s="1063"/>
      <c r="C117" s="1063"/>
      <c r="D117" s="1063"/>
      <c r="E117" s="286"/>
      <c r="F117" s="295">
        <v>311120</v>
      </c>
      <c r="G117" s="1064">
        <v>612.29999999999995</v>
      </c>
      <c r="H117" s="1064"/>
      <c r="I117" s="288"/>
      <c r="J117" s="288"/>
      <c r="K117" s="1065"/>
      <c r="L117" s="1065"/>
      <c r="M117" s="1065"/>
      <c r="N117" s="1065"/>
      <c r="O117" s="1065"/>
      <c r="P117" s="1065"/>
    </row>
    <row r="118" spans="1:16" ht="15.75" x14ac:dyDescent="0.25">
      <c r="A118" s="1063" t="s">
        <v>94</v>
      </c>
      <c r="B118" s="1063"/>
      <c r="C118" s="1063"/>
      <c r="D118" s="1063"/>
      <c r="E118" s="289"/>
      <c r="F118" s="251">
        <v>314110</v>
      </c>
      <c r="G118" s="1064">
        <v>58.6</v>
      </c>
      <c r="H118" s="1064"/>
      <c r="I118" s="288">
        <v>258.8</v>
      </c>
      <c r="J118" s="288">
        <v>200</v>
      </c>
      <c r="K118" s="1065">
        <v>200</v>
      </c>
      <c r="L118" s="1065"/>
      <c r="M118" s="1065">
        <v>200</v>
      </c>
      <c r="N118" s="1065"/>
      <c r="O118" s="1065">
        <v>200</v>
      </c>
      <c r="P118" s="1065"/>
    </row>
    <row r="119" spans="1:16" ht="15.75" x14ac:dyDescent="0.25">
      <c r="A119" s="1063" t="s">
        <v>475</v>
      </c>
      <c r="B119" s="1063"/>
      <c r="C119" s="1063"/>
      <c r="D119" s="1063"/>
      <c r="E119" s="289"/>
      <c r="F119" s="251">
        <v>315110</v>
      </c>
      <c r="G119" s="1064"/>
      <c r="H119" s="1064"/>
      <c r="I119" s="288"/>
      <c r="J119" s="288"/>
      <c r="K119" s="1065"/>
      <c r="L119" s="1065"/>
      <c r="M119" s="1065"/>
      <c r="N119" s="1065"/>
      <c r="O119" s="1065"/>
      <c r="P119" s="1065"/>
    </row>
    <row r="120" spans="1:16" ht="15.75" x14ac:dyDescent="0.25">
      <c r="A120" s="1063" t="s">
        <v>95</v>
      </c>
      <c r="B120" s="1063"/>
      <c r="C120" s="1063"/>
      <c r="D120" s="1063"/>
      <c r="E120" s="289"/>
      <c r="F120" s="251">
        <v>316110</v>
      </c>
      <c r="G120" s="1064"/>
      <c r="H120" s="1064"/>
      <c r="I120" s="288">
        <v>69.599999999999994</v>
      </c>
      <c r="J120" s="288">
        <v>58</v>
      </c>
      <c r="K120" s="1065">
        <v>58</v>
      </c>
      <c r="L120" s="1065"/>
      <c r="M120" s="1065">
        <v>58</v>
      </c>
      <c r="N120" s="1065"/>
      <c r="O120" s="1065">
        <v>58</v>
      </c>
      <c r="P120" s="1065"/>
    </row>
    <row r="121" spans="1:16" ht="15.75" x14ac:dyDescent="0.25">
      <c r="A121" s="1063" t="s">
        <v>112</v>
      </c>
      <c r="B121" s="1063"/>
      <c r="C121" s="1063"/>
      <c r="D121" s="1063"/>
      <c r="E121" s="289"/>
      <c r="F121" s="251">
        <v>317110</v>
      </c>
      <c r="G121" s="1064"/>
      <c r="H121" s="1064"/>
      <c r="I121" s="288">
        <v>50</v>
      </c>
      <c r="J121" s="288"/>
      <c r="K121" s="1065"/>
      <c r="L121" s="1065"/>
      <c r="M121" s="1065"/>
      <c r="N121" s="1065"/>
      <c r="O121" s="1065"/>
      <c r="P121" s="1065"/>
    </row>
    <row r="122" spans="1:16" ht="15.75" x14ac:dyDescent="0.25">
      <c r="A122" s="1063" t="s">
        <v>476</v>
      </c>
      <c r="B122" s="1063"/>
      <c r="C122" s="1063"/>
      <c r="D122" s="1063"/>
      <c r="E122" s="289"/>
      <c r="F122" s="251">
        <v>318110</v>
      </c>
      <c r="G122" s="1064"/>
      <c r="H122" s="1064"/>
      <c r="I122" s="288">
        <v>9.8000000000000007</v>
      </c>
      <c r="J122" s="288"/>
      <c r="K122" s="1065"/>
      <c r="L122" s="1065"/>
      <c r="M122" s="1065"/>
      <c r="N122" s="1065"/>
      <c r="O122" s="1065"/>
      <c r="P122" s="1065"/>
    </row>
    <row r="123" spans="1:16" ht="15.75" x14ac:dyDescent="0.25">
      <c r="A123" s="1072" t="s">
        <v>73</v>
      </c>
      <c r="B123" s="1072"/>
      <c r="C123" s="1072"/>
      <c r="D123" s="1072"/>
      <c r="E123" s="286"/>
      <c r="F123" s="253">
        <v>33</v>
      </c>
      <c r="G123" s="1073">
        <f>SUM(G124:H128)</f>
        <v>1023.8000000000002</v>
      </c>
      <c r="H123" s="1073"/>
      <c r="I123" s="254">
        <f>SUM(I124:I128)</f>
        <v>1076.0999999999999</v>
      </c>
      <c r="J123" s="254">
        <f>SUM(J124:J128)</f>
        <v>1170.5</v>
      </c>
      <c r="K123" s="1073">
        <f>SUM(K124:L128)</f>
        <v>1170.5</v>
      </c>
      <c r="L123" s="1073"/>
      <c r="M123" s="1073">
        <f>SUM(M124:N128)</f>
        <v>1170.5</v>
      </c>
      <c r="N123" s="1073"/>
      <c r="O123" s="1073">
        <f>SUM(O124:P128)</f>
        <v>1170.5</v>
      </c>
      <c r="P123" s="1073"/>
    </row>
    <row r="124" spans="1:16" ht="15.75" x14ac:dyDescent="0.25">
      <c r="A124" s="1063" t="s">
        <v>96</v>
      </c>
      <c r="B124" s="1063"/>
      <c r="C124" s="1063"/>
      <c r="D124" s="1063"/>
      <c r="E124" s="289"/>
      <c r="F124" s="251">
        <v>331110</v>
      </c>
      <c r="G124" s="1064">
        <v>773.5</v>
      </c>
      <c r="H124" s="1064"/>
      <c r="I124" s="288">
        <v>767.9</v>
      </c>
      <c r="J124" s="288">
        <v>800</v>
      </c>
      <c r="K124" s="1065">
        <v>800</v>
      </c>
      <c r="L124" s="1065"/>
      <c r="M124" s="1065">
        <v>800</v>
      </c>
      <c r="N124" s="1065"/>
      <c r="O124" s="1065">
        <v>800</v>
      </c>
      <c r="P124" s="1065"/>
    </row>
    <row r="125" spans="1:16" ht="15.75" x14ac:dyDescent="0.25">
      <c r="A125" s="1063" t="s">
        <v>97</v>
      </c>
      <c r="B125" s="1063"/>
      <c r="C125" s="1063"/>
      <c r="D125" s="1063"/>
      <c r="E125" s="289"/>
      <c r="F125" s="251">
        <v>332110</v>
      </c>
      <c r="G125" s="1064">
        <v>24.7</v>
      </c>
      <c r="H125" s="1064"/>
      <c r="I125" s="288">
        <v>28.8</v>
      </c>
      <c r="J125" s="288">
        <v>100</v>
      </c>
      <c r="K125" s="1065">
        <v>100</v>
      </c>
      <c r="L125" s="1065"/>
      <c r="M125" s="1065">
        <v>100</v>
      </c>
      <c r="N125" s="1065"/>
      <c r="O125" s="1065">
        <v>100</v>
      </c>
      <c r="P125" s="1065"/>
    </row>
    <row r="126" spans="1:16" ht="15.75" x14ac:dyDescent="0.25">
      <c r="A126" s="1063" t="s">
        <v>477</v>
      </c>
      <c r="B126" s="1063"/>
      <c r="C126" s="1063"/>
      <c r="D126" s="1063"/>
      <c r="E126" s="289"/>
      <c r="F126" s="251">
        <v>333110</v>
      </c>
      <c r="G126" s="1064">
        <v>6.2</v>
      </c>
      <c r="H126" s="1064"/>
      <c r="I126" s="288">
        <v>9.8000000000000007</v>
      </c>
      <c r="J126" s="288">
        <v>10</v>
      </c>
      <c r="K126" s="1065">
        <v>10</v>
      </c>
      <c r="L126" s="1065"/>
      <c r="M126" s="1065">
        <v>10</v>
      </c>
      <c r="N126" s="1065"/>
      <c r="O126" s="1065">
        <v>10</v>
      </c>
      <c r="P126" s="1065"/>
    </row>
    <row r="127" spans="1:16" ht="15.75" x14ac:dyDescent="0.25">
      <c r="A127" s="1063" t="s">
        <v>98</v>
      </c>
      <c r="B127" s="1063"/>
      <c r="C127" s="1063"/>
      <c r="D127" s="1063"/>
      <c r="E127" s="289"/>
      <c r="F127" s="251">
        <v>336110</v>
      </c>
      <c r="G127" s="1064">
        <v>149.69999999999999</v>
      </c>
      <c r="H127" s="1064"/>
      <c r="I127" s="288">
        <v>167.4</v>
      </c>
      <c r="J127" s="288">
        <v>190</v>
      </c>
      <c r="K127" s="1065">
        <v>190</v>
      </c>
      <c r="L127" s="1065"/>
      <c r="M127" s="1065">
        <v>190</v>
      </c>
      <c r="N127" s="1065"/>
      <c r="O127" s="1065">
        <v>190</v>
      </c>
      <c r="P127" s="1065"/>
    </row>
    <row r="128" spans="1:16" ht="15.75" x14ac:dyDescent="0.25">
      <c r="A128" s="1063" t="s">
        <v>99</v>
      </c>
      <c r="B128" s="1063"/>
      <c r="C128" s="1063"/>
      <c r="D128" s="1063"/>
      <c r="E128" s="271"/>
      <c r="F128" s="251">
        <v>339110</v>
      </c>
      <c r="G128" s="1064">
        <v>69.7</v>
      </c>
      <c r="H128" s="1064"/>
      <c r="I128" s="288">
        <v>102.2</v>
      </c>
      <c r="J128" s="288">
        <v>70.5</v>
      </c>
      <c r="K128" s="1065">
        <v>70.5</v>
      </c>
      <c r="L128" s="1065"/>
      <c r="M128" s="1065">
        <v>70.5</v>
      </c>
      <c r="N128" s="1065"/>
      <c r="O128" s="1065">
        <v>70.5</v>
      </c>
      <c r="P128" s="1065"/>
    </row>
    <row r="129" spans="1:16" ht="15.75" x14ac:dyDescent="0.25">
      <c r="A129" s="270" t="s">
        <v>478</v>
      </c>
      <c r="B129" s="271"/>
      <c r="C129" s="271"/>
      <c r="D129" s="271"/>
      <c r="E129" s="271"/>
      <c r="F129" s="271"/>
      <c r="G129" s="271"/>
      <c r="H129" s="271"/>
      <c r="I129" s="296"/>
      <c r="J129" s="296"/>
      <c r="K129" s="297"/>
      <c r="L129" s="271"/>
      <c r="M129" s="297"/>
      <c r="N129" s="271"/>
      <c r="O129" s="271"/>
      <c r="P129" s="272"/>
    </row>
    <row r="130" spans="1:16" ht="15.75" x14ac:dyDescent="0.25">
      <c r="A130" s="1066" t="s">
        <v>1</v>
      </c>
      <c r="B130" s="1067"/>
      <c r="C130" s="1067"/>
      <c r="D130" s="1068"/>
      <c r="E130" s="1051" t="s">
        <v>0</v>
      </c>
      <c r="F130" s="1052"/>
      <c r="G130" s="1052"/>
      <c r="H130" s="1053"/>
      <c r="I130" s="1049" t="s">
        <v>41</v>
      </c>
      <c r="J130" s="1049" t="s">
        <v>40</v>
      </c>
      <c r="K130" s="1049" t="s">
        <v>68</v>
      </c>
      <c r="L130" s="251">
        <v>2024</v>
      </c>
      <c r="M130" s="1049" t="s">
        <v>100</v>
      </c>
      <c r="N130" s="239">
        <v>2025</v>
      </c>
      <c r="O130" s="239">
        <v>2026</v>
      </c>
      <c r="P130" s="239">
        <v>2027</v>
      </c>
    </row>
    <row r="131" spans="1:16" ht="50.25" x14ac:dyDescent="0.25">
      <c r="A131" s="1069"/>
      <c r="B131" s="1070"/>
      <c r="C131" s="1070"/>
      <c r="D131" s="1071"/>
      <c r="E131" s="239" t="s">
        <v>42</v>
      </c>
      <c r="F131" s="239" t="s">
        <v>36</v>
      </c>
      <c r="G131" s="259" t="s">
        <v>13</v>
      </c>
      <c r="H131" s="247" t="s">
        <v>37</v>
      </c>
      <c r="I131" s="1050"/>
      <c r="J131" s="1050"/>
      <c r="K131" s="1050"/>
      <c r="L131" s="298" t="s">
        <v>39</v>
      </c>
      <c r="M131" s="1050"/>
      <c r="N131" s="259" t="s">
        <v>13</v>
      </c>
      <c r="O131" s="259" t="s">
        <v>14</v>
      </c>
      <c r="P131" s="259" t="s">
        <v>14</v>
      </c>
    </row>
    <row r="132" spans="1:16" ht="15.75" x14ac:dyDescent="0.25">
      <c r="A132" s="1051">
        <v>1</v>
      </c>
      <c r="B132" s="1052"/>
      <c r="C132" s="1052"/>
      <c r="D132" s="1053"/>
      <c r="E132" s="239">
        <v>2</v>
      </c>
      <c r="F132" s="239">
        <v>3</v>
      </c>
      <c r="G132" s="239">
        <v>4</v>
      </c>
      <c r="H132" s="239">
        <v>5</v>
      </c>
      <c r="I132" s="239">
        <v>6</v>
      </c>
      <c r="J132" s="239">
        <v>7</v>
      </c>
      <c r="K132" s="239">
        <v>8</v>
      </c>
      <c r="L132" s="239">
        <v>9</v>
      </c>
      <c r="M132" s="239" t="s">
        <v>43</v>
      </c>
      <c r="N132" s="239">
        <v>11</v>
      </c>
      <c r="O132" s="239">
        <v>12</v>
      </c>
      <c r="P132" s="239">
        <v>13</v>
      </c>
    </row>
    <row r="133" spans="1:16" ht="15.75" x14ac:dyDescent="0.25">
      <c r="A133" s="305"/>
      <c r="B133" s="299"/>
      <c r="C133" s="299"/>
      <c r="D133" s="299"/>
      <c r="E133" s="299"/>
      <c r="F133" s="299"/>
      <c r="G133" s="299"/>
      <c r="H133" s="299"/>
      <c r="I133" s="299"/>
      <c r="J133" s="299"/>
      <c r="K133" s="299"/>
      <c r="L133" s="299"/>
      <c r="M133" s="299"/>
      <c r="N133" s="299"/>
      <c r="O133" s="299"/>
      <c r="P133" s="300"/>
    </row>
    <row r="134" spans="1:16" ht="15.75" x14ac:dyDescent="0.25">
      <c r="A134" s="1054" t="s">
        <v>44</v>
      </c>
      <c r="B134" s="1055"/>
      <c r="C134" s="1055"/>
      <c r="D134" s="1055"/>
      <c r="E134" s="1055"/>
      <c r="F134" s="1055"/>
      <c r="G134" s="1055"/>
      <c r="H134" s="1055"/>
      <c r="I134" s="1055"/>
      <c r="J134" s="1055"/>
      <c r="K134" s="1055"/>
      <c r="L134" s="1055"/>
      <c r="M134" s="1055"/>
      <c r="N134" s="1055"/>
      <c r="O134" s="1055"/>
      <c r="P134" s="1056"/>
    </row>
    <row r="135" spans="1:16" ht="15.75" x14ac:dyDescent="0.25">
      <c r="A135" s="1057" t="s">
        <v>45</v>
      </c>
      <c r="B135" s="1058"/>
      <c r="C135" s="1058"/>
      <c r="D135" s="1058"/>
      <c r="E135" s="1058"/>
      <c r="F135" s="1058"/>
      <c r="G135" s="1058"/>
      <c r="H135" s="1058"/>
      <c r="I135" s="1058"/>
      <c r="J135" s="1058"/>
      <c r="K135" s="1058"/>
      <c r="L135" s="1058"/>
      <c r="M135" s="1058"/>
      <c r="N135" s="1058"/>
      <c r="O135" s="1058"/>
      <c r="P135" s="1059"/>
    </row>
    <row r="136" spans="1:16" ht="15.75" x14ac:dyDescent="0.25">
      <c r="A136" s="1057" t="s">
        <v>46</v>
      </c>
      <c r="B136" s="1058"/>
      <c r="C136" s="1058"/>
      <c r="D136" s="1058"/>
      <c r="E136" s="1058"/>
      <c r="F136" s="1058"/>
      <c r="G136" s="1058"/>
      <c r="H136" s="1058"/>
      <c r="I136" s="1058"/>
      <c r="J136" s="1058"/>
      <c r="K136" s="1058"/>
      <c r="L136" s="1058"/>
      <c r="M136" s="1058"/>
      <c r="N136" s="1058"/>
      <c r="O136" s="1058"/>
      <c r="P136" s="1059"/>
    </row>
    <row r="137" spans="1:16" ht="15.75" x14ac:dyDescent="0.25">
      <c r="A137" s="1060" t="s">
        <v>47</v>
      </c>
      <c r="B137" s="1061"/>
      <c r="C137" s="1061"/>
      <c r="D137" s="1061"/>
      <c r="E137" s="1061"/>
      <c r="F137" s="1061"/>
      <c r="G137" s="1061"/>
      <c r="H137" s="1061"/>
      <c r="I137" s="1061"/>
      <c r="J137" s="1061"/>
      <c r="K137" s="1061"/>
      <c r="L137" s="1061"/>
      <c r="M137" s="1061"/>
      <c r="N137" s="1061"/>
      <c r="O137" s="1061"/>
      <c r="P137" s="1062"/>
    </row>
    <row r="139" spans="1:16" x14ac:dyDescent="0.25">
      <c r="A139" s="1045" t="s">
        <v>479</v>
      </c>
      <c r="B139" s="1045"/>
      <c r="C139" s="1045"/>
      <c r="D139" s="1045"/>
      <c r="E139" s="1045"/>
      <c r="F139" s="1045"/>
      <c r="G139" s="1045"/>
      <c r="H139" s="1045"/>
      <c r="I139" s="1045"/>
      <c r="J139" s="1045"/>
      <c r="K139" s="1045"/>
      <c r="L139" s="1045"/>
      <c r="M139" s="1045"/>
      <c r="N139" s="1045"/>
      <c r="O139" s="1045"/>
      <c r="P139" s="1045"/>
    </row>
    <row r="140" spans="1:16" x14ac:dyDescent="0.25">
      <c r="A140" s="1045"/>
      <c r="B140" s="1045"/>
      <c r="C140" s="1045"/>
      <c r="D140" s="1045"/>
      <c r="E140" s="1045"/>
      <c r="F140" s="1045"/>
      <c r="G140" s="1045"/>
      <c r="H140" s="1045"/>
      <c r="I140" s="1045"/>
      <c r="J140" s="1045"/>
      <c r="K140" s="1045"/>
      <c r="L140" s="1045"/>
      <c r="M140" s="1045"/>
      <c r="N140" s="1045"/>
      <c r="O140" s="1045"/>
      <c r="P140" s="1045"/>
    </row>
    <row r="142" spans="1:16" ht="45.75" customHeight="1" x14ac:dyDescent="0.25">
      <c r="A142" s="1046" t="s">
        <v>480</v>
      </c>
      <c r="B142" s="1047"/>
      <c r="C142" s="1047"/>
      <c r="D142" s="1047"/>
      <c r="E142" s="1047"/>
      <c r="F142" s="1047"/>
      <c r="G142" s="1047"/>
      <c r="H142" s="1047"/>
      <c r="I142" s="1047"/>
      <c r="J142" s="1047"/>
      <c r="K142" s="1047"/>
      <c r="L142" s="1047"/>
      <c r="M142" s="1047"/>
      <c r="N142" s="1047"/>
      <c r="O142" s="1047"/>
      <c r="P142" s="1048"/>
    </row>
  </sheetData>
  <mergeCells count="437">
    <mergeCell ref="N2:P2"/>
    <mergeCell ref="E3:J3"/>
    <mergeCell ref="D4:L4"/>
    <mergeCell ref="A7:C7"/>
    <mergeCell ref="D7:O7"/>
    <mergeCell ref="A8:C8"/>
    <mergeCell ref="D8:O8"/>
    <mergeCell ref="K14:L14"/>
    <mergeCell ref="M14:N14"/>
    <mergeCell ref="O14:P14"/>
    <mergeCell ref="A15:D15"/>
    <mergeCell ref="G15:H15"/>
    <mergeCell ref="K15:L15"/>
    <mergeCell ref="M15:N15"/>
    <mergeCell ref="O15:P15"/>
    <mergeCell ref="A9:C9"/>
    <mergeCell ref="D9:O9"/>
    <mergeCell ref="A11:P11"/>
    <mergeCell ref="A13:D14"/>
    <mergeCell ref="E13:F13"/>
    <mergeCell ref="G13:H13"/>
    <mergeCell ref="K13:L13"/>
    <mergeCell ref="M13:N13"/>
    <mergeCell ref="O13:P13"/>
    <mergeCell ref="G14:H14"/>
    <mergeCell ref="A16:D16"/>
    <mergeCell ref="G16:H16"/>
    <mergeCell ref="K16:L16"/>
    <mergeCell ref="M16:N16"/>
    <mergeCell ref="O16:P16"/>
    <mergeCell ref="A17:D17"/>
    <mergeCell ref="G17:H17"/>
    <mergeCell ref="K17:L17"/>
    <mergeCell ref="M17:N17"/>
    <mergeCell ref="O17:P17"/>
    <mergeCell ref="A18:D18"/>
    <mergeCell ref="G18:H18"/>
    <mergeCell ref="K18:L18"/>
    <mergeCell ref="M18:N18"/>
    <mergeCell ref="O18:P18"/>
    <mergeCell ref="A19:D19"/>
    <mergeCell ref="G19:H19"/>
    <mergeCell ref="K19:L19"/>
    <mergeCell ref="M19:N19"/>
    <mergeCell ref="O19:P19"/>
    <mergeCell ref="A20:D20"/>
    <mergeCell ref="G20:H20"/>
    <mergeCell ref="K20:L20"/>
    <mergeCell ref="M20:N20"/>
    <mergeCell ref="O20:P20"/>
    <mergeCell ref="A21:D21"/>
    <mergeCell ref="G21:H21"/>
    <mergeCell ref="K21:L21"/>
    <mergeCell ref="M21:N21"/>
    <mergeCell ref="O21:P21"/>
    <mergeCell ref="A22:D22"/>
    <mergeCell ref="G22:H22"/>
    <mergeCell ref="K22:L22"/>
    <mergeCell ref="M22:N22"/>
    <mergeCell ref="O22:P22"/>
    <mergeCell ref="A24:B25"/>
    <mergeCell ref="C24:F24"/>
    <mergeCell ref="G24:H24"/>
    <mergeCell ref="K24:L24"/>
    <mergeCell ref="M24:N24"/>
    <mergeCell ref="O24:P24"/>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3:B33"/>
    <mergeCell ref="G33:H33"/>
    <mergeCell ref="K33:L33"/>
    <mergeCell ref="M33:N33"/>
    <mergeCell ref="O33:P33"/>
    <mergeCell ref="A34:B34"/>
    <mergeCell ref="G34:H34"/>
    <mergeCell ref="K34:L34"/>
    <mergeCell ref="M34:N34"/>
    <mergeCell ref="O34:P34"/>
    <mergeCell ref="A38:C39"/>
    <mergeCell ref="D38:F38"/>
    <mergeCell ref="G38:J38"/>
    <mergeCell ref="K38:M38"/>
    <mergeCell ref="N38:P38"/>
    <mergeCell ref="E39:F39"/>
    <mergeCell ref="G39:H39"/>
    <mergeCell ref="A35:B35"/>
    <mergeCell ref="G35:H35"/>
    <mergeCell ref="K35:L35"/>
    <mergeCell ref="M35:N35"/>
    <mergeCell ref="O35:P35"/>
    <mergeCell ref="A37:P37"/>
    <mergeCell ref="A42:C42"/>
    <mergeCell ref="E42:F42"/>
    <mergeCell ref="G42:H42"/>
    <mergeCell ref="A43:C43"/>
    <mergeCell ref="E43:F43"/>
    <mergeCell ref="G43:H43"/>
    <mergeCell ref="A40:C40"/>
    <mergeCell ref="E40:F40"/>
    <mergeCell ref="G40:H40"/>
    <mergeCell ref="A41:C41"/>
    <mergeCell ref="E41:F41"/>
    <mergeCell ref="G41:H41"/>
    <mergeCell ref="A46:C46"/>
    <mergeCell ref="E46:F46"/>
    <mergeCell ref="G46:H46"/>
    <mergeCell ref="A47:C47"/>
    <mergeCell ref="E47:F47"/>
    <mergeCell ref="G47:H47"/>
    <mergeCell ref="A44:C44"/>
    <mergeCell ref="E44:F44"/>
    <mergeCell ref="G44:H44"/>
    <mergeCell ref="A45:C45"/>
    <mergeCell ref="E45:F45"/>
    <mergeCell ref="G45:H45"/>
    <mergeCell ref="A53:B53"/>
    <mergeCell ref="I53:J53"/>
    <mergeCell ref="A55:P55"/>
    <mergeCell ref="A56:B56"/>
    <mergeCell ref="C56:N56"/>
    <mergeCell ref="O56:P56"/>
    <mergeCell ref="A49:P49"/>
    <mergeCell ref="A50:B51"/>
    <mergeCell ref="C50:H50"/>
    <mergeCell ref="I50:J51"/>
    <mergeCell ref="A52:B52"/>
    <mergeCell ref="I52:J52"/>
    <mergeCell ref="A59:B59"/>
    <mergeCell ref="C59:N59"/>
    <mergeCell ref="O59:P59"/>
    <mergeCell ref="A61:P61"/>
    <mergeCell ref="A62:C62"/>
    <mergeCell ref="D62:P62"/>
    <mergeCell ref="A57:B57"/>
    <mergeCell ref="C57:N57"/>
    <mergeCell ref="O57:P57"/>
    <mergeCell ref="A58:B58"/>
    <mergeCell ref="C58:N58"/>
    <mergeCell ref="O58:P58"/>
    <mergeCell ref="A63:C63"/>
    <mergeCell ref="D63:P63"/>
    <mergeCell ref="A64:C64"/>
    <mergeCell ref="D64:P64"/>
    <mergeCell ref="A66:P66"/>
    <mergeCell ref="A67:A68"/>
    <mergeCell ref="B67:B68"/>
    <mergeCell ref="C67:I68"/>
    <mergeCell ref="J67:J68"/>
    <mergeCell ref="C77:I77"/>
    <mergeCell ref="C78:I78"/>
    <mergeCell ref="C79:I79"/>
    <mergeCell ref="C80:I80"/>
    <mergeCell ref="C81:I81"/>
    <mergeCell ref="A82:A83"/>
    <mergeCell ref="C82:I82"/>
    <mergeCell ref="C83:I83"/>
    <mergeCell ref="A69:A72"/>
    <mergeCell ref="C69:I69"/>
    <mergeCell ref="C70:I70"/>
    <mergeCell ref="C71:I71"/>
    <mergeCell ref="C72:I72"/>
    <mergeCell ref="A73:A81"/>
    <mergeCell ref="C73:I73"/>
    <mergeCell ref="C74:I74"/>
    <mergeCell ref="C75:I75"/>
    <mergeCell ref="C76:I76"/>
    <mergeCell ref="O86:P86"/>
    <mergeCell ref="A87:D87"/>
    <mergeCell ref="G87:H87"/>
    <mergeCell ref="K87:L87"/>
    <mergeCell ref="M87:N87"/>
    <mergeCell ref="O87:P87"/>
    <mergeCell ref="A84:P84"/>
    <mergeCell ref="A85:D86"/>
    <mergeCell ref="E85:F85"/>
    <mergeCell ref="G85:H85"/>
    <mergeCell ref="K85:L85"/>
    <mergeCell ref="M85:N85"/>
    <mergeCell ref="O85:P85"/>
    <mergeCell ref="G86:H86"/>
    <mergeCell ref="K86:L86"/>
    <mergeCell ref="M86:N86"/>
    <mergeCell ref="A88:D88"/>
    <mergeCell ref="G88:H88"/>
    <mergeCell ref="K88:L88"/>
    <mergeCell ref="M88:N88"/>
    <mergeCell ref="O88:P88"/>
    <mergeCell ref="A89:D89"/>
    <mergeCell ref="G89:H89"/>
    <mergeCell ref="K89:L89"/>
    <mergeCell ref="M89:N89"/>
    <mergeCell ref="O89:P89"/>
    <mergeCell ref="A90:D90"/>
    <mergeCell ref="G90:H90"/>
    <mergeCell ref="K90:L90"/>
    <mergeCell ref="M90:N90"/>
    <mergeCell ref="O90:P90"/>
    <mergeCell ref="A91:D91"/>
    <mergeCell ref="G91:H91"/>
    <mergeCell ref="K91:L91"/>
    <mergeCell ref="M91:N91"/>
    <mergeCell ref="O91:P91"/>
    <mergeCell ref="A92:D92"/>
    <mergeCell ref="G92:H92"/>
    <mergeCell ref="K92:L92"/>
    <mergeCell ref="M92:N92"/>
    <mergeCell ref="O92:P92"/>
    <mergeCell ref="A93:D93"/>
    <mergeCell ref="G93:H93"/>
    <mergeCell ref="K93:L93"/>
    <mergeCell ref="M93:N93"/>
    <mergeCell ref="O93:P93"/>
    <mergeCell ref="A94:D94"/>
    <mergeCell ref="G94:H94"/>
    <mergeCell ref="K94:L94"/>
    <mergeCell ref="M94:N94"/>
    <mergeCell ref="O94:P94"/>
    <mergeCell ref="A95:D95"/>
    <mergeCell ref="G95:H95"/>
    <mergeCell ref="K95:L95"/>
    <mergeCell ref="M95:N95"/>
    <mergeCell ref="O95:P95"/>
    <mergeCell ref="A96:D96"/>
    <mergeCell ref="G96:H96"/>
    <mergeCell ref="K96:L96"/>
    <mergeCell ref="M96:N96"/>
    <mergeCell ref="O96:P96"/>
    <mergeCell ref="A97:D97"/>
    <mergeCell ref="G97:H97"/>
    <mergeCell ref="K97:L97"/>
    <mergeCell ref="M97:N97"/>
    <mergeCell ref="O97:P97"/>
    <mergeCell ref="A98:D98"/>
    <mergeCell ref="G98:H98"/>
    <mergeCell ref="K98:L98"/>
    <mergeCell ref="M98:N98"/>
    <mergeCell ref="O98:P98"/>
    <mergeCell ref="A99:D99"/>
    <mergeCell ref="G99:H99"/>
    <mergeCell ref="K99:L99"/>
    <mergeCell ref="M99:N99"/>
    <mergeCell ref="O99:P99"/>
    <mergeCell ref="A100:D100"/>
    <mergeCell ref="G100:H100"/>
    <mergeCell ref="K100:L100"/>
    <mergeCell ref="M100:N100"/>
    <mergeCell ref="O100:P100"/>
    <mergeCell ref="A101:D101"/>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A104:D104"/>
    <mergeCell ref="G104:H104"/>
    <mergeCell ref="K104:L104"/>
    <mergeCell ref="M104:N104"/>
    <mergeCell ref="O104:P104"/>
    <mergeCell ref="A105:D105"/>
    <mergeCell ref="G105:H105"/>
    <mergeCell ref="K105:L105"/>
    <mergeCell ref="M105:N105"/>
    <mergeCell ref="O105:P105"/>
    <mergeCell ref="A106:D106"/>
    <mergeCell ref="G106:H106"/>
    <mergeCell ref="K106:L106"/>
    <mergeCell ref="M106:N106"/>
    <mergeCell ref="O106:P106"/>
    <mergeCell ref="A107:D107"/>
    <mergeCell ref="G107:H107"/>
    <mergeCell ref="K107:L107"/>
    <mergeCell ref="M107:N107"/>
    <mergeCell ref="O107:P107"/>
    <mergeCell ref="A108:D108"/>
    <mergeCell ref="G108:H108"/>
    <mergeCell ref="K108:L108"/>
    <mergeCell ref="M108:N108"/>
    <mergeCell ref="O108:P108"/>
    <mergeCell ref="A109:D109"/>
    <mergeCell ref="G109:H109"/>
    <mergeCell ref="K109:L109"/>
    <mergeCell ref="M109:N109"/>
    <mergeCell ref="O109:P109"/>
    <mergeCell ref="A110:D110"/>
    <mergeCell ref="G110:H110"/>
    <mergeCell ref="K110:L110"/>
    <mergeCell ref="M110:N110"/>
    <mergeCell ref="O110:P110"/>
    <mergeCell ref="A111:D111"/>
    <mergeCell ref="G111:H111"/>
    <mergeCell ref="K111:L111"/>
    <mergeCell ref="M111:N111"/>
    <mergeCell ref="O111:P111"/>
    <mergeCell ref="A112:D112"/>
    <mergeCell ref="G112:H112"/>
    <mergeCell ref="K112:L112"/>
    <mergeCell ref="M112:N112"/>
    <mergeCell ref="O112:P112"/>
    <mergeCell ref="A113:D113"/>
    <mergeCell ref="G113:H113"/>
    <mergeCell ref="K113:L113"/>
    <mergeCell ref="M113:N113"/>
    <mergeCell ref="O113:P113"/>
    <mergeCell ref="A114:D114"/>
    <mergeCell ref="G114:H114"/>
    <mergeCell ref="K114:L114"/>
    <mergeCell ref="M114:N114"/>
    <mergeCell ref="O114:P114"/>
    <mergeCell ref="A115:D115"/>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A118:D118"/>
    <mergeCell ref="G118:H118"/>
    <mergeCell ref="K118:L118"/>
    <mergeCell ref="M118:N118"/>
    <mergeCell ref="O118:P118"/>
    <mergeCell ref="A119:D119"/>
    <mergeCell ref="G119:H119"/>
    <mergeCell ref="K119:L119"/>
    <mergeCell ref="M119:N119"/>
    <mergeCell ref="O119:P119"/>
    <mergeCell ref="A120:D120"/>
    <mergeCell ref="G120:H120"/>
    <mergeCell ref="K120:L120"/>
    <mergeCell ref="M120:N120"/>
    <mergeCell ref="O120:P120"/>
    <mergeCell ref="A121:D121"/>
    <mergeCell ref="G121:H121"/>
    <mergeCell ref="K121:L121"/>
    <mergeCell ref="M121:N121"/>
    <mergeCell ref="O121:P121"/>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25:D125"/>
    <mergeCell ref="G125:H125"/>
    <mergeCell ref="K125:L125"/>
    <mergeCell ref="M125:N125"/>
    <mergeCell ref="O125:P125"/>
    <mergeCell ref="A126:D126"/>
    <mergeCell ref="G126:H126"/>
    <mergeCell ref="K126:L126"/>
    <mergeCell ref="M126:N126"/>
    <mergeCell ref="O126:P126"/>
    <mergeCell ref="A127:D127"/>
    <mergeCell ref="G127:H127"/>
    <mergeCell ref="K127:L127"/>
    <mergeCell ref="M127:N127"/>
    <mergeCell ref="O127:P127"/>
    <mergeCell ref="A139:P140"/>
    <mergeCell ref="A142:P142"/>
    <mergeCell ref="M130:M131"/>
    <mergeCell ref="A132:D132"/>
    <mergeCell ref="A134:P134"/>
    <mergeCell ref="A135:P135"/>
    <mergeCell ref="A136:P136"/>
    <mergeCell ref="A137:P137"/>
    <mergeCell ref="A128:D128"/>
    <mergeCell ref="G128:H128"/>
    <mergeCell ref="K128:L128"/>
    <mergeCell ref="M128:N128"/>
    <mergeCell ref="O128:P128"/>
    <mergeCell ref="A130:D131"/>
    <mergeCell ref="E130:H130"/>
    <mergeCell ref="I130:I131"/>
    <mergeCell ref="J130:J131"/>
    <mergeCell ref="K130:K131"/>
  </mergeCells>
  <pageMargins left="0.25" right="0.25" top="0.75" bottom="0.75" header="0.3" footer="0.3"/>
  <pageSetup paperSize="9" scale="97" fitToHeight="0" orientation="landscape"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T154"/>
  <sheetViews>
    <sheetView tabSelected="1" workbookViewId="0">
      <selection activeCell="D7" sqref="D7:O7"/>
    </sheetView>
  </sheetViews>
  <sheetFormatPr defaultColWidth="8.28515625" defaultRowHeight="15" x14ac:dyDescent="0.25"/>
  <cols>
    <col min="1" max="1" width="10.28515625" style="764" customWidth="1"/>
    <col min="2" max="2" width="11.140625" style="764" customWidth="1"/>
    <col min="3" max="3" width="8.28515625" style="764" customWidth="1"/>
    <col min="4" max="4" width="10.28515625" style="764" customWidth="1"/>
    <col min="5" max="5" width="8.28515625" style="764" customWidth="1"/>
    <col min="6" max="6" width="8" style="764" customWidth="1"/>
    <col min="7" max="7" width="7.28515625" style="764" customWidth="1"/>
    <col min="8" max="8" width="8.28515625" style="764" customWidth="1"/>
    <col min="9" max="9" width="11.28515625" style="764" customWidth="1"/>
    <col min="10" max="10" width="13.28515625" style="764" customWidth="1"/>
    <col min="11" max="11" width="11.28515625" style="764" customWidth="1"/>
    <col min="12" max="12" width="10.28515625" style="764" customWidth="1"/>
    <col min="13" max="13" width="11.28515625" style="764" customWidth="1"/>
    <col min="14" max="14" width="11" style="764" customWidth="1"/>
    <col min="15" max="15" width="9.28515625" style="764" customWidth="1"/>
    <col min="16" max="16" width="11" style="764" customWidth="1"/>
    <col min="17" max="17" width="12.7109375" style="764" bestFit="1" customWidth="1"/>
    <col min="18" max="16384" width="8.28515625" style="764"/>
  </cols>
  <sheetData>
    <row r="1" spans="1:16" x14ac:dyDescent="0.25">
      <c r="N1" s="2840" t="s">
        <v>66</v>
      </c>
      <c r="O1" s="2840"/>
      <c r="P1" s="2840"/>
    </row>
    <row r="2" spans="1:16" x14ac:dyDescent="0.25">
      <c r="E2" s="2763" t="s">
        <v>28</v>
      </c>
      <c r="F2" s="2763"/>
      <c r="G2" s="2763"/>
      <c r="H2" s="2763"/>
      <c r="I2" s="2763"/>
      <c r="J2" s="2763"/>
    </row>
    <row r="3" spans="1:16" x14ac:dyDescent="0.25">
      <c r="D3" s="2763" t="s">
        <v>355</v>
      </c>
      <c r="E3" s="2763"/>
      <c r="F3" s="2763"/>
      <c r="G3" s="2763"/>
      <c r="H3" s="2763"/>
      <c r="I3" s="2763"/>
      <c r="J3" s="2763"/>
      <c r="K3" s="2763"/>
      <c r="L3" s="2763"/>
    </row>
    <row r="4" spans="1:16" x14ac:dyDescent="0.25">
      <c r="D4" s="738"/>
      <c r="E4" s="738"/>
      <c r="F4" s="738"/>
      <c r="G4" s="738"/>
      <c r="H4" s="738"/>
      <c r="I4" s="738"/>
      <c r="J4" s="738"/>
      <c r="K4" s="738"/>
      <c r="L4" s="738"/>
    </row>
    <row r="5" spans="1:16" x14ac:dyDescent="0.25">
      <c r="P5" s="765" t="s">
        <v>0</v>
      </c>
    </row>
    <row r="6" spans="1:16" x14ac:dyDescent="0.25">
      <c r="A6" s="2184" t="s">
        <v>29</v>
      </c>
      <c r="B6" s="2184"/>
      <c r="C6" s="2184"/>
      <c r="D6" s="2592" t="s">
        <v>116</v>
      </c>
      <c r="E6" s="2592"/>
      <c r="F6" s="2592"/>
      <c r="G6" s="2592"/>
      <c r="H6" s="2592"/>
      <c r="I6" s="2592"/>
      <c r="J6" s="2592"/>
      <c r="K6" s="2592"/>
      <c r="L6" s="2592"/>
      <c r="M6" s="2592"/>
      <c r="N6" s="2592"/>
      <c r="O6" s="2592"/>
      <c r="P6" s="76">
        <v>1</v>
      </c>
    </row>
    <row r="7" spans="1:16" x14ac:dyDescent="0.25">
      <c r="A7" s="2184" t="s">
        <v>30</v>
      </c>
      <c r="B7" s="2184"/>
      <c r="C7" s="2184"/>
      <c r="D7" s="2592" t="s">
        <v>117</v>
      </c>
      <c r="E7" s="2592"/>
      <c r="F7" s="2592"/>
      <c r="G7" s="2592"/>
      <c r="H7" s="2592"/>
      <c r="I7" s="2592"/>
      <c r="J7" s="2592"/>
      <c r="K7" s="2592"/>
      <c r="L7" s="2592"/>
      <c r="M7" s="2592"/>
      <c r="N7" s="2592"/>
      <c r="O7" s="2592"/>
      <c r="P7" s="739" t="s">
        <v>70</v>
      </c>
    </row>
    <row r="8" spans="1:16" x14ac:dyDescent="0.25">
      <c r="A8" s="2184" t="s">
        <v>31</v>
      </c>
      <c r="B8" s="2184"/>
      <c r="C8" s="2184"/>
      <c r="D8" s="2184"/>
      <c r="E8" s="2184"/>
      <c r="F8" s="2184"/>
      <c r="G8" s="2184"/>
      <c r="H8" s="2184"/>
      <c r="I8" s="2184"/>
      <c r="J8" s="2184"/>
      <c r="K8" s="2184"/>
      <c r="L8" s="2184"/>
      <c r="M8" s="2184"/>
      <c r="N8" s="2184"/>
      <c r="O8" s="2184"/>
      <c r="P8" s="739"/>
    </row>
    <row r="9" spans="1:16" x14ac:dyDescent="0.25">
      <c r="A9" s="2732"/>
      <c r="B9" s="2732"/>
      <c r="C9" s="2732"/>
      <c r="D9" s="2732"/>
      <c r="E9" s="2732"/>
      <c r="F9" s="2732"/>
      <c r="G9" s="2732"/>
      <c r="H9" s="2732"/>
      <c r="I9" s="2732"/>
      <c r="J9" s="2732"/>
      <c r="K9" s="2732"/>
      <c r="L9" s="2732"/>
      <c r="M9" s="2732"/>
      <c r="N9" s="2732"/>
      <c r="O9" s="2732"/>
      <c r="P9" s="2732"/>
    </row>
    <row r="10" spans="1:16" x14ac:dyDescent="0.25">
      <c r="A10" s="981" t="s">
        <v>194</v>
      </c>
      <c r="B10" s="2758"/>
      <c r="C10" s="2758"/>
      <c r="D10" s="2758"/>
      <c r="E10" s="2758"/>
      <c r="F10" s="2758"/>
      <c r="G10" s="2758"/>
      <c r="H10" s="2758"/>
      <c r="I10" s="2758"/>
      <c r="J10" s="2758"/>
      <c r="K10" s="2758"/>
      <c r="L10" s="2758"/>
      <c r="M10" s="2758"/>
      <c r="N10" s="2758"/>
      <c r="O10" s="2758"/>
      <c r="P10" s="982"/>
    </row>
    <row r="11" spans="1:16" x14ac:dyDescent="0.25">
      <c r="A11" s="2770"/>
      <c r="B11" s="2770"/>
      <c r="C11" s="2770"/>
      <c r="D11" s="2770"/>
      <c r="E11" s="2770"/>
      <c r="F11" s="2770"/>
      <c r="G11" s="2770"/>
      <c r="H11" s="2770"/>
      <c r="I11" s="2770"/>
      <c r="J11" s="2770"/>
      <c r="K11" s="2770"/>
      <c r="L11" s="2770"/>
      <c r="M11" s="2770"/>
      <c r="N11" s="2770"/>
      <c r="O11" s="2770"/>
      <c r="P11" s="2770"/>
    </row>
    <row r="12" spans="1:16" x14ac:dyDescent="0.25">
      <c r="A12" s="2771" t="s">
        <v>1</v>
      </c>
      <c r="B12" s="2772"/>
      <c r="C12" s="2772"/>
      <c r="D12" s="2773"/>
      <c r="E12" s="1000" t="s">
        <v>0</v>
      </c>
      <c r="F12" s="1001"/>
      <c r="G12" s="1000">
        <v>2022</v>
      </c>
      <c r="H12" s="1001"/>
      <c r="I12" s="76">
        <v>2023</v>
      </c>
      <c r="J12" s="76">
        <v>2024</v>
      </c>
      <c r="K12" s="1000">
        <v>2025</v>
      </c>
      <c r="L12" s="1001"/>
      <c r="M12" s="1000">
        <v>2026</v>
      </c>
      <c r="N12" s="1001"/>
      <c r="O12" s="1000">
        <v>2027</v>
      </c>
      <c r="P12" s="1001"/>
    </row>
    <row r="13" spans="1:16" ht="30" x14ac:dyDescent="0.25">
      <c r="A13" s="2774"/>
      <c r="B13" s="2775"/>
      <c r="C13" s="2775"/>
      <c r="D13" s="2776"/>
      <c r="E13" s="76" t="s">
        <v>33</v>
      </c>
      <c r="F13" s="76" t="s">
        <v>34</v>
      </c>
      <c r="G13" s="1000" t="s">
        <v>11</v>
      </c>
      <c r="H13" s="1001"/>
      <c r="I13" s="76" t="s">
        <v>11</v>
      </c>
      <c r="J13" s="76" t="s">
        <v>12</v>
      </c>
      <c r="K13" s="1000" t="s">
        <v>13</v>
      </c>
      <c r="L13" s="1001"/>
      <c r="M13" s="1000" t="s">
        <v>14</v>
      </c>
      <c r="N13" s="1001"/>
      <c r="O13" s="1000" t="s">
        <v>14</v>
      </c>
      <c r="P13" s="1001"/>
    </row>
    <row r="14" spans="1:16" x14ac:dyDescent="0.25">
      <c r="A14" s="996" t="s">
        <v>35</v>
      </c>
      <c r="B14" s="2747"/>
      <c r="C14" s="2747"/>
      <c r="D14" s="997"/>
      <c r="E14" s="76">
        <v>4</v>
      </c>
      <c r="F14" s="76"/>
      <c r="G14" s="2768">
        <f>G15+G16+G17+G18</f>
        <v>4222.2</v>
      </c>
      <c r="H14" s="2769"/>
      <c r="I14" s="742">
        <f>I15+I16+I17+I18</f>
        <v>17894.999999999996</v>
      </c>
      <c r="J14" s="742">
        <f>J15+J16+J17+J18</f>
        <v>47019</v>
      </c>
      <c r="K14" s="2768">
        <f>K15+K16+K17+K18</f>
        <v>100022.7</v>
      </c>
      <c r="L14" s="2769"/>
      <c r="M14" s="2768">
        <f t="shared" ref="M14" si="0">M15+M16+M17+M18</f>
        <v>144462.6</v>
      </c>
      <c r="N14" s="2769"/>
      <c r="O14" s="2768">
        <f t="shared" ref="O14" si="1">O15+O16+O17+O18</f>
        <v>147809.5</v>
      </c>
      <c r="P14" s="2769"/>
    </row>
    <row r="15" spans="1:16" x14ac:dyDescent="0.25">
      <c r="A15" s="2184" t="s">
        <v>88</v>
      </c>
      <c r="B15" s="2184"/>
      <c r="C15" s="2184"/>
      <c r="D15" s="2184"/>
      <c r="E15" s="76"/>
      <c r="F15" s="76">
        <v>22</v>
      </c>
      <c r="G15" s="2841">
        <f>G110+G126</f>
        <v>0</v>
      </c>
      <c r="H15" s="2842"/>
      <c r="I15" s="722">
        <f>I110+I126</f>
        <v>370.3</v>
      </c>
      <c r="J15" s="722">
        <f>J110+J126</f>
        <v>1021</v>
      </c>
      <c r="K15" s="2841">
        <f>K110+K126</f>
        <v>1002</v>
      </c>
      <c r="L15" s="2842"/>
      <c r="M15" s="2841">
        <f t="shared" ref="M15" si="2">M110+M126</f>
        <v>1032</v>
      </c>
      <c r="N15" s="2842"/>
      <c r="O15" s="2841">
        <f t="shared" ref="O15" si="3">O110+O126</f>
        <v>1032</v>
      </c>
      <c r="P15" s="2842"/>
    </row>
    <row r="16" spans="1:16" x14ac:dyDescent="0.25">
      <c r="A16" s="2184" t="s">
        <v>71</v>
      </c>
      <c r="B16" s="2184"/>
      <c r="C16" s="2184"/>
      <c r="D16" s="2184"/>
      <c r="E16" s="76"/>
      <c r="F16" s="76">
        <v>28</v>
      </c>
      <c r="G16" s="2841">
        <f>G112+G133</f>
        <v>0</v>
      </c>
      <c r="H16" s="2842"/>
      <c r="I16" s="722">
        <f>I112+I133</f>
        <v>4106.2</v>
      </c>
      <c r="J16" s="722">
        <f>J112+J133</f>
        <v>4821.3999999999996</v>
      </c>
      <c r="K16" s="2841">
        <f>K112+K133</f>
        <v>5259.7</v>
      </c>
      <c r="L16" s="2842"/>
      <c r="M16" s="2841">
        <f>M112+M133</f>
        <v>6892</v>
      </c>
      <c r="N16" s="2842"/>
      <c r="O16" s="2841">
        <f>O112+O133</f>
        <v>6892</v>
      </c>
      <c r="P16" s="2842"/>
    </row>
    <row r="17" spans="1:16" x14ac:dyDescent="0.25">
      <c r="A17" s="2184" t="s">
        <v>72</v>
      </c>
      <c r="B17" s="2184"/>
      <c r="C17" s="2184"/>
      <c r="D17" s="2184"/>
      <c r="E17" s="76"/>
      <c r="F17" s="76">
        <v>31</v>
      </c>
      <c r="G17" s="2841">
        <f>G114+G121+G123+G135</f>
        <v>4222.2</v>
      </c>
      <c r="H17" s="2842"/>
      <c r="I17" s="722">
        <f>I114+I121+I123+I135</f>
        <v>13356.699999999999</v>
      </c>
      <c r="J17" s="722">
        <f>J114+J121+J123+J135</f>
        <v>41070.699999999997</v>
      </c>
      <c r="K17" s="2841">
        <f>K114+K121+K123+K135</f>
        <v>93638.5</v>
      </c>
      <c r="L17" s="2842"/>
      <c r="M17" s="2841">
        <f>M114+M121+M123+M135</f>
        <v>136416.1</v>
      </c>
      <c r="N17" s="2842"/>
      <c r="O17" s="2841">
        <f>O114+O121+O123+O135</f>
        <v>139763</v>
      </c>
      <c r="P17" s="2842"/>
    </row>
    <row r="18" spans="1:16" x14ac:dyDescent="0.25">
      <c r="A18" s="2184" t="s">
        <v>73</v>
      </c>
      <c r="B18" s="2184"/>
      <c r="C18" s="2184"/>
      <c r="D18" s="2184"/>
      <c r="E18" s="76"/>
      <c r="F18" s="76">
        <v>33</v>
      </c>
      <c r="G18" s="2841">
        <f>G117+G138</f>
        <v>0</v>
      </c>
      <c r="H18" s="2842"/>
      <c r="I18" s="722">
        <f>I117+I138</f>
        <v>61.8</v>
      </c>
      <c r="J18" s="722">
        <f>J117+J138</f>
        <v>105.9</v>
      </c>
      <c r="K18" s="2841">
        <f>K117+K138</f>
        <v>122.5</v>
      </c>
      <c r="L18" s="2842"/>
      <c r="M18" s="2841">
        <f>M117+M138</f>
        <v>122.5</v>
      </c>
      <c r="N18" s="2842"/>
      <c r="O18" s="2841">
        <f>O117+O138</f>
        <v>122.5</v>
      </c>
      <c r="P18" s="2842"/>
    </row>
    <row r="19" spans="1:16" x14ac:dyDescent="0.25">
      <c r="A19" s="2732"/>
      <c r="B19" s="2732"/>
      <c r="C19" s="2732"/>
      <c r="D19" s="2732"/>
      <c r="E19" s="2732"/>
      <c r="F19" s="2732"/>
      <c r="G19" s="2732"/>
      <c r="H19" s="2732"/>
      <c r="I19" s="2732"/>
      <c r="J19" s="2732"/>
      <c r="K19" s="2732"/>
      <c r="L19" s="2732"/>
      <c r="M19" s="2732"/>
      <c r="N19" s="2732"/>
      <c r="O19" s="2732"/>
      <c r="P19" s="2732"/>
    </row>
    <row r="20" spans="1:16" x14ac:dyDescent="0.25">
      <c r="A20" s="2771" t="s">
        <v>1</v>
      </c>
      <c r="B20" s="2773"/>
      <c r="C20" s="1000" t="s">
        <v>0</v>
      </c>
      <c r="D20" s="2770"/>
      <c r="E20" s="2770"/>
      <c r="F20" s="1001"/>
      <c r="G20" s="1000">
        <v>2023</v>
      </c>
      <c r="H20" s="1001"/>
      <c r="I20" s="76">
        <v>2024</v>
      </c>
      <c r="J20" s="76">
        <v>2025</v>
      </c>
      <c r="K20" s="1000">
        <v>2026</v>
      </c>
      <c r="L20" s="1001"/>
      <c r="M20" s="1000">
        <v>2027</v>
      </c>
      <c r="N20" s="1001"/>
      <c r="O20" s="1000">
        <v>2028</v>
      </c>
      <c r="P20" s="1001"/>
    </row>
    <row r="21" spans="1:16" ht="30" x14ac:dyDescent="0.25">
      <c r="A21" s="2774"/>
      <c r="B21" s="2776"/>
      <c r="C21" s="76" t="s">
        <v>59</v>
      </c>
      <c r="D21" s="76" t="s">
        <v>60</v>
      </c>
      <c r="E21" s="76" t="s">
        <v>33</v>
      </c>
      <c r="F21" s="76" t="s">
        <v>34</v>
      </c>
      <c r="G21" s="1000" t="s">
        <v>11</v>
      </c>
      <c r="H21" s="1001"/>
      <c r="I21" s="76" t="s">
        <v>11</v>
      </c>
      <c r="J21" s="76" t="s">
        <v>12</v>
      </c>
      <c r="K21" s="1000" t="s">
        <v>13</v>
      </c>
      <c r="L21" s="1001"/>
      <c r="M21" s="1000" t="s">
        <v>14</v>
      </c>
      <c r="N21" s="1001"/>
      <c r="O21" s="1000" t="s">
        <v>14</v>
      </c>
      <c r="P21" s="1001"/>
    </row>
    <row r="22" spans="1:16" x14ac:dyDescent="0.25">
      <c r="A22" s="996" t="s">
        <v>61</v>
      </c>
      <c r="B22" s="997"/>
      <c r="C22" s="659"/>
      <c r="D22" s="659"/>
      <c r="E22" s="659"/>
      <c r="F22" s="659"/>
      <c r="G22" s="2768">
        <f>G33+G26+G23</f>
        <v>4222.2000000000007</v>
      </c>
      <c r="H22" s="2769"/>
      <c r="I22" s="742">
        <f>I33+I26+I23</f>
        <v>17894.999999999996</v>
      </c>
      <c r="J22" s="742">
        <f>J33+J26+J23</f>
        <v>47019</v>
      </c>
      <c r="K22" s="2768">
        <f>K33+K26+K23</f>
        <v>100022.6</v>
      </c>
      <c r="L22" s="2769"/>
      <c r="M22" s="2768">
        <f t="shared" ref="M22" si="4">M33+M26+M23</f>
        <v>144462.70000000001</v>
      </c>
      <c r="N22" s="2769"/>
      <c r="O22" s="2768">
        <f t="shared" ref="O22" si="5">O33+O26+O23</f>
        <v>147809.5</v>
      </c>
      <c r="P22" s="2769"/>
    </row>
    <row r="23" spans="1:16" ht="25.9" customHeight="1" x14ac:dyDescent="0.25">
      <c r="A23" s="981" t="s">
        <v>62</v>
      </c>
      <c r="B23" s="982"/>
      <c r="C23" s="76">
        <v>2</v>
      </c>
      <c r="D23" s="659"/>
      <c r="E23" s="659"/>
      <c r="F23" s="659"/>
      <c r="G23" s="2841">
        <f>K55</f>
        <v>0</v>
      </c>
      <c r="H23" s="2842"/>
      <c r="I23" s="722">
        <f>L55</f>
        <v>500.6</v>
      </c>
      <c r="J23" s="722">
        <f>M55</f>
        <v>332.5</v>
      </c>
      <c r="K23" s="2841">
        <f>N55</f>
        <v>332.5</v>
      </c>
      <c r="L23" s="2842"/>
      <c r="M23" s="2841">
        <f>O55</f>
        <v>332.5</v>
      </c>
      <c r="N23" s="2842"/>
      <c r="O23" s="2841">
        <f>P55</f>
        <v>332.5</v>
      </c>
      <c r="P23" s="2842"/>
    </row>
    <row r="24" spans="1:16" x14ac:dyDescent="0.25">
      <c r="A24" s="1000"/>
      <c r="B24" s="1001"/>
      <c r="C24" s="659"/>
      <c r="D24" s="659"/>
      <c r="E24" s="659"/>
      <c r="F24" s="659"/>
      <c r="G24" s="2841"/>
      <c r="H24" s="2842"/>
      <c r="I24" s="76"/>
      <c r="J24" s="768"/>
      <c r="K24" s="2841"/>
      <c r="L24" s="2842"/>
      <c r="M24" s="2841"/>
      <c r="N24" s="2842"/>
      <c r="O24" s="2841"/>
      <c r="P24" s="2842"/>
    </row>
    <row r="25" spans="1:16" x14ac:dyDescent="0.25">
      <c r="A25" s="1000"/>
      <c r="B25" s="1001"/>
      <c r="C25" s="659"/>
      <c r="D25" s="659"/>
      <c r="E25" s="659"/>
      <c r="F25" s="659"/>
      <c r="G25" s="2841"/>
      <c r="H25" s="2842"/>
      <c r="I25" s="76"/>
      <c r="J25" s="768"/>
      <c r="K25" s="2841"/>
      <c r="L25" s="2842"/>
      <c r="M25" s="2841"/>
      <c r="N25" s="2842"/>
      <c r="O25" s="2841"/>
      <c r="P25" s="2842"/>
    </row>
    <row r="26" spans="1:16" ht="29.45" customHeight="1" x14ac:dyDescent="0.25">
      <c r="A26" s="981" t="s">
        <v>63</v>
      </c>
      <c r="B26" s="982"/>
      <c r="C26" s="76">
        <v>2</v>
      </c>
      <c r="D26" s="659"/>
      <c r="E26" s="659"/>
      <c r="F26" s="659"/>
      <c r="G26" s="2768">
        <f>G27+G28+G29+G30+G31+G32</f>
        <v>2471.0000000000005</v>
      </c>
      <c r="H26" s="2769"/>
      <c r="I26" s="742">
        <f>I27+I28+I29+I30+I31+I32</f>
        <v>4671.3</v>
      </c>
      <c r="J26" s="742">
        <f>J27+J28+J29+J30+J31+J32</f>
        <v>39686.5</v>
      </c>
      <c r="K26" s="2768">
        <f>K27+K28+K29+K30+K31+K32</f>
        <v>92690.1</v>
      </c>
      <c r="L26" s="2769"/>
      <c r="M26" s="2768">
        <f t="shared" ref="M26" si="6">M27+M28+M29+M30+M31+M32</f>
        <v>137130.20000000001</v>
      </c>
      <c r="N26" s="2769"/>
      <c r="O26" s="2768">
        <f t="shared" ref="O26" si="7">O27+O28+O29+O30+O31+O32</f>
        <v>140477</v>
      </c>
      <c r="P26" s="2769"/>
    </row>
    <row r="27" spans="1:16" ht="24.6" customHeight="1" x14ac:dyDescent="0.25">
      <c r="A27" s="2843" t="s">
        <v>361</v>
      </c>
      <c r="B27" s="2844"/>
      <c r="C27" s="76"/>
      <c r="D27" s="659"/>
      <c r="E27" s="659"/>
      <c r="F27" s="659">
        <v>13</v>
      </c>
      <c r="G27" s="2841">
        <f>K54</f>
        <v>0</v>
      </c>
      <c r="H27" s="2842"/>
      <c r="I27" s="722">
        <f t="shared" ref="I27:J27" si="8">L54</f>
        <v>0</v>
      </c>
      <c r="J27" s="722">
        <f t="shared" si="8"/>
        <v>0</v>
      </c>
      <c r="K27" s="2841">
        <f>N54</f>
        <v>24538</v>
      </c>
      <c r="L27" s="2842"/>
      <c r="M27" s="2841">
        <f>O54</f>
        <v>27426</v>
      </c>
      <c r="N27" s="2842"/>
      <c r="O27" s="2841">
        <f>P54</f>
        <v>28095.4</v>
      </c>
      <c r="P27" s="2842"/>
    </row>
    <row r="28" spans="1:16" x14ac:dyDescent="0.25">
      <c r="A28" s="2795" t="s">
        <v>265</v>
      </c>
      <c r="B28" s="2797"/>
      <c r="C28" s="76"/>
      <c r="D28" s="659"/>
      <c r="E28" s="659"/>
      <c r="F28" s="659">
        <v>42</v>
      </c>
      <c r="G28" s="2841">
        <f>K56</f>
        <v>-205.2</v>
      </c>
      <c r="H28" s="2842"/>
      <c r="I28" s="722">
        <f t="shared" ref="I28:K29" si="9">L56</f>
        <v>52.9</v>
      </c>
      <c r="J28" s="722">
        <f t="shared" si="9"/>
        <v>0</v>
      </c>
      <c r="K28" s="2841">
        <f t="shared" si="9"/>
        <v>0</v>
      </c>
      <c r="L28" s="2842"/>
      <c r="M28" s="2841">
        <f>O56</f>
        <v>0</v>
      </c>
      <c r="N28" s="2842"/>
      <c r="O28" s="2841">
        <f>P56</f>
        <v>0</v>
      </c>
      <c r="P28" s="2842"/>
    </row>
    <row r="29" spans="1:16" ht="25.9" customHeight="1" x14ac:dyDescent="0.25">
      <c r="A29" s="2795" t="s">
        <v>250</v>
      </c>
      <c r="B29" s="2797"/>
      <c r="C29" s="76"/>
      <c r="D29" s="659"/>
      <c r="E29" s="659"/>
      <c r="F29" s="659">
        <v>59</v>
      </c>
      <c r="G29" s="2841">
        <f>K57</f>
        <v>0</v>
      </c>
      <c r="H29" s="2842"/>
      <c r="I29" s="722">
        <f t="shared" si="9"/>
        <v>7173.3</v>
      </c>
      <c r="J29" s="722">
        <f t="shared" si="9"/>
        <v>39686.5</v>
      </c>
      <c r="K29" s="2841">
        <f t="shared" si="9"/>
        <v>68152.2</v>
      </c>
      <c r="L29" s="2842"/>
      <c r="M29" s="2841">
        <f>O57</f>
        <v>109704.1</v>
      </c>
      <c r="N29" s="2842"/>
      <c r="O29" s="2841">
        <f>P57</f>
        <v>112381.6</v>
      </c>
      <c r="P29" s="2842"/>
    </row>
    <row r="30" spans="1:16" x14ac:dyDescent="0.25">
      <c r="A30" s="2795" t="s">
        <v>266</v>
      </c>
      <c r="B30" s="2797"/>
      <c r="C30" s="76"/>
      <c r="D30" s="659"/>
      <c r="E30" s="659"/>
      <c r="F30" s="659">
        <v>91</v>
      </c>
      <c r="G30" s="2841">
        <f>K59</f>
        <v>4846</v>
      </c>
      <c r="H30" s="2842"/>
      <c r="I30" s="722">
        <f t="shared" ref="I30:K32" si="10">L59</f>
        <v>1583.1999999999998</v>
      </c>
      <c r="J30" s="722">
        <f t="shared" si="10"/>
        <v>1195.9000000000001</v>
      </c>
      <c r="K30" s="2841">
        <f t="shared" si="10"/>
        <v>3216.1</v>
      </c>
      <c r="L30" s="2842"/>
      <c r="M30" s="2841">
        <f>O59</f>
        <v>3216.2</v>
      </c>
      <c r="N30" s="2842"/>
      <c r="O30" s="2841">
        <f>P59</f>
        <v>3216.1</v>
      </c>
      <c r="P30" s="2842"/>
    </row>
    <row r="31" spans="1:16" x14ac:dyDescent="0.25">
      <c r="A31" s="2795" t="s">
        <v>267</v>
      </c>
      <c r="B31" s="2797"/>
      <c r="C31" s="659"/>
      <c r="D31" s="659"/>
      <c r="E31" s="659"/>
      <c r="F31" s="659">
        <v>92</v>
      </c>
      <c r="G31" s="2841">
        <f>K60</f>
        <v>-586.6</v>
      </c>
      <c r="H31" s="2842"/>
      <c r="I31" s="722">
        <f t="shared" si="10"/>
        <v>0.6</v>
      </c>
      <c r="J31" s="722">
        <f t="shared" si="10"/>
        <v>0</v>
      </c>
      <c r="K31" s="2841">
        <f t="shared" si="10"/>
        <v>0</v>
      </c>
      <c r="L31" s="2842"/>
      <c r="M31" s="2841">
        <f>O60</f>
        <v>0</v>
      </c>
      <c r="N31" s="2842"/>
      <c r="O31" s="2841">
        <f>P60</f>
        <v>0</v>
      </c>
      <c r="P31" s="2842"/>
    </row>
    <row r="32" spans="1:16" x14ac:dyDescent="0.25">
      <c r="A32" s="2795" t="s">
        <v>268</v>
      </c>
      <c r="B32" s="2797"/>
      <c r="C32" s="659"/>
      <c r="D32" s="659"/>
      <c r="E32" s="659"/>
      <c r="F32" s="659">
        <v>93</v>
      </c>
      <c r="G32" s="2841">
        <f>K61</f>
        <v>-1583.1999999999998</v>
      </c>
      <c r="H32" s="2842"/>
      <c r="I32" s="722">
        <f t="shared" si="10"/>
        <v>-4138.7</v>
      </c>
      <c r="J32" s="722">
        <f t="shared" si="10"/>
        <v>-1195.9000000000001</v>
      </c>
      <c r="K32" s="2841">
        <f t="shared" si="10"/>
        <v>-3216.2</v>
      </c>
      <c r="L32" s="2842"/>
      <c r="M32" s="2841">
        <f>O61</f>
        <v>-3216.1</v>
      </c>
      <c r="N32" s="2842"/>
      <c r="O32" s="2841">
        <f>P61</f>
        <v>-3216.1</v>
      </c>
      <c r="P32" s="2842"/>
    </row>
    <row r="33" spans="1:16" x14ac:dyDescent="0.25">
      <c r="A33" s="981" t="s">
        <v>64</v>
      </c>
      <c r="B33" s="982"/>
      <c r="C33" s="739">
        <v>1</v>
      </c>
      <c r="D33" s="659"/>
      <c r="E33" s="739" t="s">
        <v>119</v>
      </c>
      <c r="F33" s="659">
        <v>10</v>
      </c>
      <c r="G33" s="2841">
        <f>G109+G121-G23</f>
        <v>1751.2</v>
      </c>
      <c r="H33" s="2842"/>
      <c r="I33" s="722">
        <f>I109+I121-I23</f>
        <v>12723.099999999999</v>
      </c>
      <c r="J33" s="722">
        <f>J109+J121-J23</f>
        <v>7000</v>
      </c>
      <c r="K33" s="2841">
        <f>K109+K121-K23</f>
        <v>7000</v>
      </c>
      <c r="L33" s="2842"/>
      <c r="M33" s="2841">
        <f>M109+M121-M23</f>
        <v>7000</v>
      </c>
      <c r="N33" s="2842"/>
      <c r="O33" s="2841">
        <f>O109+O121-O23</f>
        <v>7000</v>
      </c>
      <c r="P33" s="2842"/>
    </row>
    <row r="34" spans="1:16" x14ac:dyDescent="0.25">
      <c r="A34" s="1000"/>
      <c r="B34" s="1001"/>
      <c r="C34" s="659"/>
      <c r="D34" s="659"/>
      <c r="E34" s="659"/>
      <c r="F34" s="659"/>
      <c r="G34" s="1000"/>
      <c r="H34" s="1001"/>
      <c r="I34" s="76"/>
      <c r="J34" s="659"/>
      <c r="K34" s="1000"/>
      <c r="L34" s="1001"/>
      <c r="M34" s="1000"/>
      <c r="N34" s="1001"/>
      <c r="O34" s="1000"/>
      <c r="P34" s="1001"/>
    </row>
    <row r="36" spans="1:16" x14ac:dyDescent="0.25">
      <c r="A36" s="996" t="s">
        <v>200</v>
      </c>
      <c r="B36" s="2747"/>
      <c r="C36" s="2747"/>
      <c r="D36" s="2747"/>
      <c r="E36" s="2747"/>
      <c r="F36" s="2747"/>
      <c r="G36" s="2747"/>
      <c r="H36" s="2747"/>
      <c r="I36" s="2747"/>
      <c r="J36" s="2747"/>
      <c r="K36" s="2747"/>
      <c r="L36" s="2747"/>
      <c r="M36" s="2747"/>
      <c r="N36" s="2747"/>
      <c r="O36" s="2747"/>
      <c r="P36" s="997"/>
    </row>
    <row r="37" spans="1:16" x14ac:dyDescent="0.25">
      <c r="A37" s="2771" t="s">
        <v>1</v>
      </c>
      <c r="B37" s="2772"/>
      <c r="C37" s="2773"/>
      <c r="D37" s="1000" t="s">
        <v>0</v>
      </c>
      <c r="E37" s="2770"/>
      <c r="F37" s="1001"/>
      <c r="G37" s="1000" t="s">
        <v>356</v>
      </c>
      <c r="H37" s="2770"/>
      <c r="I37" s="2770"/>
      <c r="J37" s="1001"/>
      <c r="K37" s="1000" t="s">
        <v>67</v>
      </c>
      <c r="L37" s="2770"/>
      <c r="M37" s="1001"/>
      <c r="N37" s="1000" t="s">
        <v>357</v>
      </c>
      <c r="O37" s="2770"/>
      <c r="P37" s="1001"/>
    </row>
    <row r="38" spans="1:16" ht="36" x14ac:dyDescent="0.25">
      <c r="A38" s="2774"/>
      <c r="B38" s="2775"/>
      <c r="C38" s="2776"/>
      <c r="D38" s="76" t="s">
        <v>33</v>
      </c>
      <c r="E38" s="1000" t="s">
        <v>51</v>
      </c>
      <c r="F38" s="1001"/>
      <c r="G38" s="2845" t="s">
        <v>48</v>
      </c>
      <c r="H38" s="2846"/>
      <c r="I38" s="734" t="s">
        <v>49</v>
      </c>
      <c r="J38" s="734" t="s">
        <v>50</v>
      </c>
      <c r="K38" s="734" t="s">
        <v>48</v>
      </c>
      <c r="L38" s="734" t="s">
        <v>49</v>
      </c>
      <c r="M38" s="734" t="s">
        <v>50</v>
      </c>
      <c r="N38" s="734" t="s">
        <v>48</v>
      </c>
      <c r="O38" s="734" t="s">
        <v>49</v>
      </c>
      <c r="P38" s="734" t="s">
        <v>50</v>
      </c>
    </row>
    <row r="39" spans="1:16" x14ac:dyDescent="0.25">
      <c r="A39" s="981" t="s">
        <v>9</v>
      </c>
      <c r="B39" s="2758"/>
      <c r="C39" s="982"/>
      <c r="D39" s="659"/>
      <c r="E39" s="1000"/>
      <c r="F39" s="1001"/>
      <c r="G39" s="2786">
        <f>G40+G41</f>
        <v>100022.6</v>
      </c>
      <c r="H39" s="2849"/>
      <c r="I39" s="749"/>
      <c r="J39" s="749"/>
      <c r="K39" s="750">
        <f>K40+K41</f>
        <v>144462.70000000001</v>
      </c>
      <c r="L39" s="749"/>
      <c r="M39" s="749"/>
      <c r="N39" s="750">
        <f>N40</f>
        <v>147809.5</v>
      </c>
      <c r="O39" s="749"/>
      <c r="P39" s="749"/>
    </row>
    <row r="40" spans="1:16" s="769" customFormat="1" x14ac:dyDescent="0.25">
      <c r="A40" s="2795" t="s">
        <v>120</v>
      </c>
      <c r="B40" s="2796"/>
      <c r="C40" s="2797"/>
      <c r="D40" s="751" t="s">
        <v>56</v>
      </c>
      <c r="E40" s="2798"/>
      <c r="F40" s="2799"/>
      <c r="G40" s="2847">
        <f>G45-G41</f>
        <v>100022.6</v>
      </c>
      <c r="H40" s="2848"/>
      <c r="I40" s="751"/>
      <c r="J40" s="751"/>
      <c r="K40" s="752">
        <f>K45</f>
        <v>144462.70000000001</v>
      </c>
      <c r="L40" s="751"/>
      <c r="M40" s="751"/>
      <c r="N40" s="752">
        <f>N45</f>
        <v>147809.5</v>
      </c>
      <c r="O40" s="751"/>
      <c r="P40" s="751"/>
    </row>
    <row r="41" spans="1:16" s="769" customFormat="1" x14ac:dyDescent="0.25">
      <c r="A41" s="2795" t="s">
        <v>53</v>
      </c>
      <c r="B41" s="2796"/>
      <c r="C41" s="2797"/>
      <c r="D41" s="751" t="s">
        <v>57</v>
      </c>
      <c r="E41" s="2798"/>
      <c r="F41" s="2799"/>
      <c r="G41" s="2847">
        <f>K124</f>
        <v>0</v>
      </c>
      <c r="H41" s="2848"/>
      <c r="I41" s="751"/>
      <c r="J41" s="751"/>
      <c r="K41" s="752">
        <f>M124</f>
        <v>0</v>
      </c>
      <c r="L41" s="751"/>
      <c r="M41" s="751"/>
      <c r="N41" s="752">
        <f>O124</f>
        <v>0</v>
      </c>
      <c r="O41" s="751"/>
      <c r="P41" s="751"/>
    </row>
    <row r="42" spans="1:16" s="769" customFormat="1" x14ac:dyDescent="0.25">
      <c r="A42" s="2798"/>
      <c r="B42" s="2800"/>
      <c r="C42" s="2799"/>
      <c r="D42" s="751"/>
      <c r="E42" s="2798"/>
      <c r="F42" s="2799"/>
      <c r="G42" s="2798"/>
      <c r="H42" s="2799"/>
      <c r="I42" s="751"/>
      <c r="J42" s="751"/>
      <c r="K42" s="751"/>
      <c r="L42" s="751"/>
      <c r="M42" s="751"/>
      <c r="N42" s="751"/>
      <c r="O42" s="751"/>
      <c r="P42" s="751"/>
    </row>
    <row r="43" spans="1:16" s="769" customFormat="1" x14ac:dyDescent="0.25">
      <c r="A43" s="2795"/>
      <c r="B43" s="2796"/>
      <c r="C43" s="2797"/>
      <c r="D43" s="751"/>
      <c r="E43" s="2798"/>
      <c r="F43" s="2799"/>
      <c r="G43" s="2798"/>
      <c r="H43" s="2799"/>
      <c r="I43" s="751"/>
      <c r="J43" s="751"/>
      <c r="K43" s="751"/>
      <c r="L43" s="751"/>
      <c r="M43" s="751"/>
      <c r="N43" s="751"/>
      <c r="O43" s="751"/>
      <c r="P43" s="751"/>
    </row>
    <row r="44" spans="1:16" x14ac:dyDescent="0.25">
      <c r="A44" s="981"/>
      <c r="B44" s="2758"/>
      <c r="C44" s="982"/>
      <c r="D44" s="659"/>
      <c r="E44" s="1000"/>
      <c r="F44" s="1001"/>
      <c r="G44" s="1000"/>
      <c r="H44" s="1001"/>
      <c r="I44" s="76"/>
      <c r="J44" s="76"/>
      <c r="K44" s="76"/>
      <c r="L44" s="76"/>
      <c r="M44" s="76"/>
      <c r="N44" s="76"/>
      <c r="O44" s="76"/>
      <c r="P44" s="76"/>
    </row>
    <row r="45" spans="1:16" x14ac:dyDescent="0.25">
      <c r="A45" s="981" t="s">
        <v>9</v>
      </c>
      <c r="B45" s="2758"/>
      <c r="C45" s="982"/>
      <c r="D45" s="659"/>
      <c r="E45" s="1000"/>
      <c r="F45" s="1001"/>
      <c r="G45" s="2786">
        <f>G46+G47</f>
        <v>100022.6</v>
      </c>
      <c r="H45" s="2849"/>
      <c r="I45" s="749"/>
      <c r="J45" s="749"/>
      <c r="K45" s="750">
        <f>K46+K47</f>
        <v>144462.70000000001</v>
      </c>
      <c r="L45" s="749"/>
      <c r="M45" s="749"/>
      <c r="N45" s="750">
        <f>N46+N47</f>
        <v>147809.5</v>
      </c>
      <c r="O45" s="749"/>
      <c r="P45" s="749"/>
    </row>
    <row r="46" spans="1:16" s="769" customFormat="1" x14ac:dyDescent="0.25">
      <c r="A46" s="2795" t="s">
        <v>54</v>
      </c>
      <c r="B46" s="2796"/>
      <c r="C46" s="2797"/>
      <c r="D46" s="751"/>
      <c r="E46" s="2798"/>
      <c r="F46" s="2799"/>
      <c r="G46" s="2847">
        <f>N53</f>
        <v>93022.6</v>
      </c>
      <c r="H46" s="2848"/>
      <c r="I46" s="751"/>
      <c r="J46" s="751"/>
      <c r="K46" s="752">
        <f>O53</f>
        <v>137462.70000000001</v>
      </c>
      <c r="L46" s="751"/>
      <c r="M46" s="751"/>
      <c r="N46" s="752">
        <f>P53</f>
        <v>140809.5</v>
      </c>
      <c r="O46" s="751"/>
      <c r="P46" s="751"/>
    </row>
    <row r="47" spans="1:16" s="769" customFormat="1" x14ac:dyDescent="0.25">
      <c r="A47" s="2795" t="s">
        <v>55</v>
      </c>
      <c r="B47" s="2796"/>
      <c r="C47" s="2797"/>
      <c r="D47" s="751">
        <v>4</v>
      </c>
      <c r="E47" s="2798">
        <v>1</v>
      </c>
      <c r="F47" s="2799"/>
      <c r="G47" s="2847">
        <v>7000</v>
      </c>
      <c r="H47" s="2848"/>
      <c r="I47" s="751"/>
      <c r="J47" s="751"/>
      <c r="K47" s="752">
        <v>7000</v>
      </c>
      <c r="L47" s="751"/>
      <c r="M47" s="751"/>
      <c r="N47" s="752">
        <v>7000</v>
      </c>
      <c r="O47" s="751"/>
      <c r="P47" s="751"/>
    </row>
    <row r="48" spans="1:16" x14ac:dyDescent="0.25">
      <c r="A48" s="981"/>
      <c r="B48" s="2758"/>
      <c r="C48" s="982"/>
      <c r="D48" s="659"/>
      <c r="E48" s="1000"/>
      <c r="F48" s="1001"/>
      <c r="G48" s="1000"/>
      <c r="H48" s="1001"/>
      <c r="I48" s="76"/>
      <c r="J48" s="76"/>
      <c r="K48" s="76"/>
      <c r="L48" s="76"/>
      <c r="M48" s="76"/>
      <c r="N48" s="76"/>
      <c r="O48" s="76"/>
      <c r="P48" s="76"/>
    </row>
    <row r="50" spans="1:16" x14ac:dyDescent="0.25">
      <c r="A50" s="996" t="s">
        <v>201</v>
      </c>
      <c r="B50" s="2747"/>
      <c r="C50" s="2747"/>
      <c r="D50" s="2747"/>
      <c r="E50" s="2747"/>
      <c r="F50" s="2747"/>
      <c r="G50" s="2747"/>
      <c r="H50" s="2747"/>
      <c r="I50" s="2747"/>
      <c r="J50" s="2747"/>
      <c r="K50" s="2747"/>
      <c r="L50" s="2747"/>
      <c r="M50" s="2747"/>
      <c r="N50" s="2747"/>
      <c r="O50" s="2747"/>
      <c r="P50" s="997"/>
    </row>
    <row r="51" spans="1:16" x14ac:dyDescent="0.25">
      <c r="A51" s="2771" t="s">
        <v>1</v>
      </c>
      <c r="B51" s="2773"/>
      <c r="C51" s="1000" t="s">
        <v>0</v>
      </c>
      <c r="D51" s="2770"/>
      <c r="E51" s="2770"/>
      <c r="F51" s="2770"/>
      <c r="G51" s="2770"/>
      <c r="H51" s="1001"/>
      <c r="I51" s="2771" t="s">
        <v>10</v>
      </c>
      <c r="J51" s="2773"/>
      <c r="K51" s="76">
        <v>2023</v>
      </c>
      <c r="L51" s="76">
        <v>2024</v>
      </c>
      <c r="M51" s="76">
        <v>2025</v>
      </c>
      <c r="N51" s="76">
        <v>2026</v>
      </c>
      <c r="O51" s="76">
        <v>2027</v>
      </c>
      <c r="P51" s="76">
        <v>2028</v>
      </c>
    </row>
    <row r="52" spans="1:16" ht="36" x14ac:dyDescent="0.25">
      <c r="A52" s="2774"/>
      <c r="B52" s="2776"/>
      <c r="C52" s="76" t="s">
        <v>3</v>
      </c>
      <c r="D52" s="76" t="s">
        <v>4</v>
      </c>
      <c r="E52" s="76" t="s">
        <v>5</v>
      </c>
      <c r="F52" s="76" t="s">
        <v>6</v>
      </c>
      <c r="G52" s="76" t="s">
        <v>7</v>
      </c>
      <c r="H52" s="76" t="s">
        <v>8</v>
      </c>
      <c r="I52" s="2774"/>
      <c r="J52" s="2776"/>
      <c r="K52" s="734" t="s">
        <v>11</v>
      </c>
      <c r="L52" s="734" t="s">
        <v>11</v>
      </c>
      <c r="M52" s="734" t="s">
        <v>12</v>
      </c>
      <c r="N52" s="734" t="s">
        <v>13</v>
      </c>
      <c r="O52" s="734" t="s">
        <v>14</v>
      </c>
      <c r="P52" s="734" t="s">
        <v>14</v>
      </c>
    </row>
    <row r="53" spans="1:16" x14ac:dyDescent="0.25">
      <c r="A53" s="996" t="s">
        <v>9</v>
      </c>
      <c r="B53" s="997"/>
      <c r="C53" s="658"/>
      <c r="D53" s="658"/>
      <c r="E53" s="658"/>
      <c r="F53" s="658"/>
      <c r="G53" s="658"/>
      <c r="H53" s="658"/>
      <c r="I53" s="2850"/>
      <c r="J53" s="2851"/>
      <c r="K53" s="742">
        <f>K54+K55+K56+K57+K59+K60+K61</f>
        <v>2471.0000000000005</v>
      </c>
      <c r="L53" s="742">
        <f t="shared" ref="L53:P53" si="11">L54+L55+L56+L57+L59+L60+L61</f>
        <v>5171.9000000000005</v>
      </c>
      <c r="M53" s="742">
        <f t="shared" si="11"/>
        <v>40019</v>
      </c>
      <c r="N53" s="742">
        <f t="shared" si="11"/>
        <v>93022.6</v>
      </c>
      <c r="O53" s="742">
        <f t="shared" si="11"/>
        <v>137462.70000000001</v>
      </c>
      <c r="P53" s="742">
        <f t="shared" si="11"/>
        <v>140809.5</v>
      </c>
    </row>
    <row r="54" spans="1:16" ht="40.5" customHeight="1" x14ac:dyDescent="0.25">
      <c r="A54" s="2843" t="s">
        <v>128</v>
      </c>
      <c r="B54" s="2844"/>
      <c r="C54" s="659"/>
      <c r="D54" s="659"/>
      <c r="E54" s="659"/>
      <c r="F54" s="659"/>
      <c r="G54" s="659"/>
      <c r="H54" s="659">
        <v>13</v>
      </c>
      <c r="I54" s="2850"/>
      <c r="J54" s="2851"/>
      <c r="K54" s="722">
        <f t="shared" ref="K54:P54" si="12">K76</f>
        <v>0</v>
      </c>
      <c r="L54" s="722">
        <f t="shared" si="12"/>
        <v>0</v>
      </c>
      <c r="M54" s="722">
        <f t="shared" si="12"/>
        <v>0</v>
      </c>
      <c r="N54" s="722">
        <f t="shared" si="12"/>
        <v>24538</v>
      </c>
      <c r="O54" s="722">
        <f t="shared" si="12"/>
        <v>27426</v>
      </c>
      <c r="P54" s="722">
        <f t="shared" si="12"/>
        <v>28095.4</v>
      </c>
    </row>
    <row r="55" spans="1:16" ht="38.450000000000003" customHeight="1" x14ac:dyDescent="0.25">
      <c r="A55" s="2795" t="s">
        <v>197</v>
      </c>
      <c r="B55" s="2797"/>
      <c r="C55" s="659"/>
      <c r="D55" s="659"/>
      <c r="E55" s="659"/>
      <c r="F55" s="659"/>
      <c r="G55" s="659"/>
      <c r="H55" s="659">
        <v>19</v>
      </c>
      <c r="I55" s="2850"/>
      <c r="J55" s="2851"/>
      <c r="K55" s="722">
        <f>K82+K83</f>
        <v>0</v>
      </c>
      <c r="L55" s="722">
        <f t="shared" ref="L55:P55" si="13">L82+L83</f>
        <v>500.6</v>
      </c>
      <c r="M55" s="722">
        <f t="shared" si="13"/>
        <v>332.5</v>
      </c>
      <c r="N55" s="722">
        <f t="shared" si="13"/>
        <v>332.5</v>
      </c>
      <c r="O55" s="722">
        <f t="shared" si="13"/>
        <v>332.5</v>
      </c>
      <c r="P55" s="722">
        <f t="shared" si="13"/>
        <v>332.5</v>
      </c>
    </row>
    <row r="56" spans="1:16" x14ac:dyDescent="0.25">
      <c r="A56" s="2795" t="s">
        <v>265</v>
      </c>
      <c r="B56" s="2797"/>
      <c r="C56" s="659"/>
      <c r="D56" s="659"/>
      <c r="E56" s="659"/>
      <c r="F56" s="659"/>
      <c r="G56" s="659"/>
      <c r="H56" s="659">
        <v>42</v>
      </c>
      <c r="I56" s="2850"/>
      <c r="J56" s="2851"/>
      <c r="K56" s="722">
        <f>K67+K77</f>
        <v>-205.2</v>
      </c>
      <c r="L56" s="722">
        <f t="shared" ref="L56:P56" si="14">L67+L77</f>
        <v>52.9</v>
      </c>
      <c r="M56" s="722">
        <f t="shared" si="14"/>
        <v>0</v>
      </c>
      <c r="N56" s="722">
        <f t="shared" si="14"/>
        <v>0</v>
      </c>
      <c r="O56" s="722">
        <f t="shared" si="14"/>
        <v>0</v>
      </c>
      <c r="P56" s="722">
        <f t="shared" si="14"/>
        <v>0</v>
      </c>
    </row>
    <row r="57" spans="1:16" ht="56.45" customHeight="1" x14ac:dyDescent="0.25">
      <c r="A57" s="2795" t="s">
        <v>269</v>
      </c>
      <c r="B57" s="2797"/>
      <c r="C57" s="659"/>
      <c r="D57" s="659"/>
      <c r="E57" s="659"/>
      <c r="F57" s="659"/>
      <c r="G57" s="659"/>
      <c r="H57" s="659">
        <v>59</v>
      </c>
      <c r="I57" s="770"/>
      <c r="J57" s="771"/>
      <c r="K57" s="722">
        <f>K78</f>
        <v>0</v>
      </c>
      <c r="L57" s="722">
        <f t="shared" ref="L57:P57" si="15">L78</f>
        <v>7173.3</v>
      </c>
      <c r="M57" s="722">
        <f t="shared" si="15"/>
        <v>39686.5</v>
      </c>
      <c r="N57" s="722">
        <f t="shared" si="15"/>
        <v>68152.2</v>
      </c>
      <c r="O57" s="722">
        <f t="shared" si="15"/>
        <v>109704.1</v>
      </c>
      <c r="P57" s="722">
        <f t="shared" si="15"/>
        <v>112381.6</v>
      </c>
    </row>
    <row r="58" spans="1:16" x14ac:dyDescent="0.25">
      <c r="A58" s="2795" t="s">
        <v>271</v>
      </c>
      <c r="B58" s="2797"/>
      <c r="C58" s="659"/>
      <c r="D58" s="659"/>
      <c r="E58" s="659"/>
      <c r="F58" s="659"/>
      <c r="G58" s="659"/>
      <c r="H58" s="659"/>
      <c r="I58" s="770"/>
      <c r="J58" s="771"/>
      <c r="K58" s="722">
        <f>K68+K80</f>
        <v>2676.1</v>
      </c>
      <c r="L58" s="722">
        <f t="shared" ref="L58:P58" si="16">L68+L80</f>
        <v>-2554.9</v>
      </c>
      <c r="M58" s="722">
        <f t="shared" si="16"/>
        <v>0</v>
      </c>
      <c r="N58" s="722">
        <f t="shared" si="16"/>
        <v>0</v>
      </c>
      <c r="O58" s="722">
        <f t="shared" si="16"/>
        <v>0</v>
      </c>
      <c r="P58" s="722">
        <f t="shared" si="16"/>
        <v>0</v>
      </c>
    </row>
    <row r="59" spans="1:16" ht="27.75" customHeight="1" x14ac:dyDescent="0.25">
      <c r="A59" s="2795" t="s">
        <v>270</v>
      </c>
      <c r="B59" s="2797"/>
      <c r="C59" s="659"/>
      <c r="D59" s="659"/>
      <c r="E59" s="659"/>
      <c r="F59" s="659"/>
      <c r="G59" s="659"/>
      <c r="H59" s="659">
        <v>91</v>
      </c>
      <c r="I59" s="2850"/>
      <c r="J59" s="2851"/>
      <c r="K59" s="722">
        <f t="shared" ref="K59:P59" si="17">K63+K69+K72+K79</f>
        <v>4846</v>
      </c>
      <c r="L59" s="722">
        <f t="shared" si="17"/>
        <v>1583.1999999999998</v>
      </c>
      <c r="M59" s="722">
        <f t="shared" si="17"/>
        <v>1195.9000000000001</v>
      </c>
      <c r="N59" s="722">
        <f t="shared" si="17"/>
        <v>3216.1</v>
      </c>
      <c r="O59" s="722">
        <f t="shared" si="17"/>
        <v>3216.2</v>
      </c>
      <c r="P59" s="722">
        <f t="shared" si="17"/>
        <v>3216.1</v>
      </c>
    </row>
    <row r="60" spans="1:16" x14ac:dyDescent="0.25">
      <c r="A60" s="2795" t="s">
        <v>267</v>
      </c>
      <c r="B60" s="2797"/>
      <c r="C60" s="659"/>
      <c r="D60" s="659"/>
      <c r="E60" s="659"/>
      <c r="F60" s="659"/>
      <c r="G60" s="659"/>
      <c r="H60" s="659">
        <v>92</v>
      </c>
      <c r="I60" s="2850"/>
      <c r="J60" s="2851"/>
      <c r="K60" s="722">
        <f>K64+K73</f>
        <v>-586.6</v>
      </c>
      <c r="L60" s="722">
        <f t="shared" ref="L60:P60" si="18">L64+L73</f>
        <v>0.6</v>
      </c>
      <c r="M60" s="722">
        <f t="shared" si="18"/>
        <v>0</v>
      </c>
      <c r="N60" s="722">
        <f t="shared" si="18"/>
        <v>0</v>
      </c>
      <c r="O60" s="722">
        <f t="shared" si="18"/>
        <v>0</v>
      </c>
      <c r="P60" s="722">
        <f t="shared" si="18"/>
        <v>0</v>
      </c>
    </row>
    <row r="61" spans="1:16" ht="34.15" customHeight="1" x14ac:dyDescent="0.25">
      <c r="A61" s="2795" t="s">
        <v>272</v>
      </c>
      <c r="B61" s="2797"/>
      <c r="C61" s="659"/>
      <c r="D61" s="659"/>
      <c r="E61" s="659"/>
      <c r="F61" s="659"/>
      <c r="G61" s="659"/>
      <c r="H61" s="659">
        <v>93</v>
      </c>
      <c r="I61" s="2850"/>
      <c r="J61" s="2851"/>
      <c r="K61" s="722">
        <f t="shared" ref="K61:P61" si="19">K65+K70+K74+K81</f>
        <v>-1583.1999999999998</v>
      </c>
      <c r="L61" s="722">
        <f t="shared" si="19"/>
        <v>-4138.7</v>
      </c>
      <c r="M61" s="722">
        <f t="shared" si="19"/>
        <v>-1195.9000000000001</v>
      </c>
      <c r="N61" s="722">
        <f t="shared" si="19"/>
        <v>-3216.2</v>
      </c>
      <c r="O61" s="722">
        <f t="shared" si="19"/>
        <v>-3216.1</v>
      </c>
      <c r="P61" s="722">
        <f t="shared" si="19"/>
        <v>-3216.1</v>
      </c>
    </row>
    <row r="62" spans="1:16" ht="41.45" customHeight="1" x14ac:dyDescent="0.25">
      <c r="A62" s="2698" t="s">
        <v>273</v>
      </c>
      <c r="B62" s="2699"/>
      <c r="C62" s="658">
        <v>298</v>
      </c>
      <c r="D62" s="658">
        <v>2</v>
      </c>
      <c r="E62" s="658">
        <v>2085</v>
      </c>
      <c r="F62" s="658">
        <v>922</v>
      </c>
      <c r="G62" s="658">
        <v>70023</v>
      </c>
      <c r="H62" s="658"/>
      <c r="I62" s="2850"/>
      <c r="J62" s="2851"/>
      <c r="K62" s="742">
        <f>K63+K64+K65</f>
        <v>0</v>
      </c>
      <c r="L62" s="742">
        <f t="shared" ref="L62:P62" si="20">L63+L64+L65</f>
        <v>0</v>
      </c>
      <c r="M62" s="742">
        <f t="shared" si="20"/>
        <v>0</v>
      </c>
      <c r="N62" s="742">
        <f t="shared" si="20"/>
        <v>0</v>
      </c>
      <c r="O62" s="742">
        <f t="shared" si="20"/>
        <v>0</v>
      </c>
      <c r="P62" s="742">
        <f t="shared" si="20"/>
        <v>0</v>
      </c>
    </row>
    <row r="63" spans="1:16" x14ac:dyDescent="0.25">
      <c r="A63" s="2795" t="s">
        <v>266</v>
      </c>
      <c r="B63" s="2797"/>
      <c r="C63" s="659"/>
      <c r="D63" s="659"/>
      <c r="E63" s="659"/>
      <c r="F63" s="659"/>
      <c r="G63" s="659"/>
      <c r="H63" s="659">
        <v>910000</v>
      </c>
      <c r="I63" s="2850"/>
      <c r="J63" s="2851"/>
      <c r="K63" s="768">
        <v>200.8</v>
      </c>
      <c r="L63" s="768">
        <v>200.8</v>
      </c>
      <c r="M63" s="768">
        <v>200.8</v>
      </c>
      <c r="N63" s="768">
        <v>200.8</v>
      </c>
      <c r="O63" s="768">
        <v>200.8</v>
      </c>
      <c r="P63" s="768">
        <v>200.8</v>
      </c>
    </row>
    <row r="64" spans="1:16" x14ac:dyDescent="0.25">
      <c r="A64" s="2795" t="s">
        <v>267</v>
      </c>
      <c r="B64" s="2797"/>
      <c r="C64" s="659"/>
      <c r="D64" s="659"/>
      <c r="E64" s="659"/>
      <c r="F64" s="659"/>
      <c r="G64" s="659"/>
      <c r="H64" s="659">
        <v>920000</v>
      </c>
      <c r="I64" s="2850"/>
      <c r="J64" s="2851"/>
      <c r="K64" s="768"/>
      <c r="L64" s="768"/>
      <c r="M64" s="768"/>
      <c r="N64" s="768"/>
      <c r="O64" s="768"/>
      <c r="P64" s="768"/>
    </row>
    <row r="65" spans="1:16" x14ac:dyDescent="0.25">
      <c r="A65" s="2795" t="s">
        <v>268</v>
      </c>
      <c r="B65" s="2797"/>
      <c r="C65" s="659"/>
      <c r="D65" s="659"/>
      <c r="E65" s="659"/>
      <c r="F65" s="659"/>
      <c r="G65" s="772"/>
      <c r="H65" s="659">
        <v>930000</v>
      </c>
      <c r="I65" s="1000"/>
      <c r="J65" s="1001"/>
      <c r="K65" s="768">
        <v>-200.8</v>
      </c>
      <c r="L65" s="768">
        <v>-200.8</v>
      </c>
      <c r="M65" s="768">
        <v>-200.8</v>
      </c>
      <c r="N65" s="768">
        <v>-200.8</v>
      </c>
      <c r="O65" s="768">
        <v>-200.8</v>
      </c>
      <c r="P65" s="768">
        <v>-200.8</v>
      </c>
    </row>
    <row r="66" spans="1:16" ht="53.45" customHeight="1" x14ac:dyDescent="0.25">
      <c r="A66" s="2698" t="s">
        <v>273</v>
      </c>
      <c r="B66" s="2699"/>
      <c r="C66" s="658">
        <v>298</v>
      </c>
      <c r="D66" s="658">
        <v>2</v>
      </c>
      <c r="E66" s="658">
        <v>2085</v>
      </c>
      <c r="F66" s="658">
        <v>922</v>
      </c>
      <c r="G66" s="658">
        <v>70073</v>
      </c>
      <c r="H66" s="658"/>
      <c r="I66" s="2850"/>
      <c r="J66" s="2851"/>
      <c r="K66" s="742">
        <f>K67+K69+K70</f>
        <v>2471</v>
      </c>
      <c r="L66" s="742">
        <f>L67+L69+L70</f>
        <v>430.49999999999989</v>
      </c>
      <c r="M66" s="742">
        <f t="shared" ref="M66:P66" si="21">M67+M68+M69+M70</f>
        <v>0</v>
      </c>
      <c r="N66" s="742">
        <f t="shared" si="21"/>
        <v>0</v>
      </c>
      <c r="O66" s="742">
        <f t="shared" si="21"/>
        <v>0</v>
      </c>
      <c r="P66" s="742">
        <f t="shared" si="21"/>
        <v>0</v>
      </c>
    </row>
    <row r="67" spans="1:16" x14ac:dyDescent="0.25">
      <c r="A67" s="2795" t="s">
        <v>265</v>
      </c>
      <c r="B67" s="2797"/>
      <c r="C67" s="659"/>
      <c r="D67" s="659"/>
      <c r="E67" s="659"/>
      <c r="F67" s="659"/>
      <c r="G67" s="659"/>
      <c r="H67" s="659">
        <v>420000</v>
      </c>
      <c r="I67" s="2850"/>
      <c r="J67" s="2851"/>
      <c r="K67" s="756">
        <v>-205.2</v>
      </c>
      <c r="L67" s="773">
        <v>-6.7</v>
      </c>
      <c r="M67" s="768"/>
      <c r="N67" s="768"/>
      <c r="O67" s="774"/>
      <c r="P67" s="658"/>
    </row>
    <row r="68" spans="1:16" x14ac:dyDescent="0.25">
      <c r="A68" s="2795" t="s">
        <v>130</v>
      </c>
      <c r="B68" s="2797"/>
      <c r="C68" s="659"/>
      <c r="D68" s="659"/>
      <c r="E68" s="659"/>
      <c r="F68" s="659"/>
      <c r="G68" s="659"/>
      <c r="H68" s="659"/>
      <c r="I68" s="770"/>
      <c r="J68" s="771"/>
      <c r="K68" s="756">
        <v>2676.1</v>
      </c>
      <c r="L68" s="773">
        <v>437.2</v>
      </c>
      <c r="M68" s="768"/>
      <c r="N68" s="768"/>
      <c r="O68" s="774"/>
      <c r="P68" s="658"/>
    </row>
    <row r="69" spans="1:16" x14ac:dyDescent="0.25">
      <c r="A69" s="2795" t="s">
        <v>266</v>
      </c>
      <c r="B69" s="2797"/>
      <c r="C69" s="659"/>
      <c r="D69" s="659"/>
      <c r="E69" s="659"/>
      <c r="F69" s="659"/>
      <c r="G69" s="659"/>
      <c r="H69" s="659">
        <v>910000</v>
      </c>
      <c r="I69" s="2850"/>
      <c r="J69" s="2851"/>
      <c r="K69" s="768">
        <v>4036</v>
      </c>
      <c r="L69" s="768">
        <v>1359.8</v>
      </c>
      <c r="M69" s="768"/>
      <c r="N69" s="768"/>
      <c r="O69" s="768"/>
      <c r="P69" s="768"/>
    </row>
    <row r="70" spans="1:16" x14ac:dyDescent="0.25">
      <c r="A70" s="2795" t="s">
        <v>268</v>
      </c>
      <c r="B70" s="2797"/>
      <c r="C70" s="659"/>
      <c r="D70" s="659"/>
      <c r="E70" s="659"/>
      <c r="F70" s="659"/>
      <c r="G70" s="772"/>
      <c r="H70" s="659">
        <v>930000</v>
      </c>
      <c r="I70" s="1000"/>
      <c r="J70" s="1001"/>
      <c r="K70" s="768">
        <v>-1359.8</v>
      </c>
      <c r="L70" s="768">
        <v>-922.6</v>
      </c>
      <c r="M70" s="768"/>
      <c r="N70" s="768"/>
      <c r="O70" s="768"/>
      <c r="P70" s="768"/>
    </row>
    <row r="71" spans="1:16" ht="34.9" customHeight="1" x14ac:dyDescent="0.25">
      <c r="A71" s="2698" t="s">
        <v>274</v>
      </c>
      <c r="B71" s="2699"/>
      <c r="C71" s="658">
        <v>298</v>
      </c>
      <c r="D71" s="658">
        <v>2</v>
      </c>
      <c r="E71" s="658">
        <v>2054</v>
      </c>
      <c r="F71" s="658">
        <v>922</v>
      </c>
      <c r="G71" s="775" t="s">
        <v>275</v>
      </c>
      <c r="H71" s="659"/>
      <c r="I71" s="1000"/>
      <c r="J71" s="1001"/>
      <c r="K71" s="742">
        <f>K72+K73+K74</f>
        <v>0</v>
      </c>
      <c r="L71" s="742">
        <f t="shared" ref="L71:P71" si="22">L72+L73+L74</f>
        <v>0</v>
      </c>
      <c r="M71" s="742">
        <f t="shared" si="22"/>
        <v>0</v>
      </c>
      <c r="N71" s="742">
        <f t="shared" si="22"/>
        <v>0</v>
      </c>
      <c r="O71" s="742">
        <f t="shared" si="22"/>
        <v>0</v>
      </c>
      <c r="P71" s="742">
        <f t="shared" si="22"/>
        <v>0</v>
      </c>
    </row>
    <row r="72" spans="1:16" ht="30.4" customHeight="1" x14ac:dyDescent="0.25">
      <c r="A72" s="2795" t="s">
        <v>266</v>
      </c>
      <c r="B72" s="2797"/>
      <c r="C72" s="659"/>
      <c r="D72" s="659"/>
      <c r="E72" s="659"/>
      <c r="F72" s="659"/>
      <c r="G72" s="772"/>
      <c r="H72" s="659">
        <v>910000</v>
      </c>
      <c r="I72" s="1000"/>
      <c r="J72" s="1001"/>
      <c r="K72" s="773">
        <v>609.20000000000005</v>
      </c>
      <c r="L72" s="773">
        <v>22.6</v>
      </c>
      <c r="M72" s="768">
        <v>22.6</v>
      </c>
      <c r="N72" s="768">
        <v>23.2</v>
      </c>
      <c r="O72" s="768">
        <v>23.2</v>
      </c>
      <c r="P72" s="768">
        <v>23.2</v>
      </c>
    </row>
    <row r="73" spans="1:16" ht="20.45" customHeight="1" x14ac:dyDescent="0.25">
      <c r="A73" s="2795" t="s">
        <v>347</v>
      </c>
      <c r="B73" s="2797"/>
      <c r="C73" s="659"/>
      <c r="D73" s="659"/>
      <c r="E73" s="659"/>
      <c r="F73" s="659"/>
      <c r="G73" s="772"/>
      <c r="H73" s="659">
        <v>920000</v>
      </c>
      <c r="I73" s="1000"/>
      <c r="J73" s="1001"/>
      <c r="K73" s="773">
        <v>-586.6</v>
      </c>
      <c r="L73" s="773">
        <v>0.6</v>
      </c>
      <c r="M73" s="768"/>
      <c r="N73" s="768"/>
      <c r="O73" s="768"/>
      <c r="P73" s="768"/>
    </row>
    <row r="74" spans="1:16" ht="27.75" customHeight="1" x14ac:dyDescent="0.25">
      <c r="A74" s="2795" t="s">
        <v>268</v>
      </c>
      <c r="B74" s="2797"/>
      <c r="C74" s="659"/>
      <c r="D74" s="659"/>
      <c r="E74" s="659"/>
      <c r="F74" s="659"/>
      <c r="G74" s="772"/>
      <c r="H74" s="659">
        <v>930000</v>
      </c>
      <c r="I74" s="1000"/>
      <c r="J74" s="1001"/>
      <c r="K74" s="773">
        <v>-22.6</v>
      </c>
      <c r="L74" s="773">
        <v>-23.2</v>
      </c>
      <c r="M74" s="768">
        <v>-22.6</v>
      </c>
      <c r="N74" s="768">
        <v>-23.2</v>
      </c>
      <c r="O74" s="768">
        <v>-23.2</v>
      </c>
      <c r="P74" s="768">
        <v>-23.2</v>
      </c>
    </row>
    <row r="75" spans="1:16" ht="43.15" customHeight="1" x14ac:dyDescent="0.25">
      <c r="A75" s="2698" t="s">
        <v>362</v>
      </c>
      <c r="B75" s="2699"/>
      <c r="C75" s="658">
        <v>298</v>
      </c>
      <c r="D75" s="658">
        <v>2</v>
      </c>
      <c r="E75" s="658">
        <v>2054</v>
      </c>
      <c r="F75" s="658">
        <v>922</v>
      </c>
      <c r="G75" s="775" t="s">
        <v>277</v>
      </c>
      <c r="H75" s="776"/>
      <c r="I75" s="2850"/>
      <c r="J75" s="2851"/>
      <c r="K75" s="742">
        <f>K76+K77+K78+K79+K81</f>
        <v>0</v>
      </c>
      <c r="L75" s="742">
        <f>L76+L77+L78+L79+L81</f>
        <v>4240.8000000000011</v>
      </c>
      <c r="M75" s="742">
        <f t="shared" ref="M75:P75" si="23">M76+M77+M78+M79+M81</f>
        <v>39686.5</v>
      </c>
      <c r="N75" s="742">
        <f t="shared" si="23"/>
        <v>92690.1</v>
      </c>
      <c r="O75" s="742">
        <f t="shared" si="23"/>
        <v>137130.20000000001</v>
      </c>
      <c r="P75" s="742">
        <f t="shared" si="23"/>
        <v>140477</v>
      </c>
    </row>
    <row r="76" spans="1:16" ht="55.9" customHeight="1" x14ac:dyDescent="0.25">
      <c r="A76" s="2843" t="s">
        <v>128</v>
      </c>
      <c r="B76" s="2844"/>
      <c r="C76" s="659"/>
      <c r="D76" s="659"/>
      <c r="E76" s="659"/>
      <c r="F76" s="659"/>
      <c r="G76" s="739"/>
      <c r="H76" s="76">
        <v>132221</v>
      </c>
      <c r="I76" s="2850"/>
      <c r="J76" s="2851"/>
      <c r="K76" s="722"/>
      <c r="L76" s="722"/>
      <c r="M76" s="722"/>
      <c r="N76" s="722">
        <v>24538</v>
      </c>
      <c r="O76" s="722">
        <v>27426</v>
      </c>
      <c r="P76" s="722">
        <v>28095.4</v>
      </c>
    </row>
    <row r="77" spans="1:16" ht="31.15" customHeight="1" x14ac:dyDescent="0.25">
      <c r="A77" s="2795" t="s">
        <v>265</v>
      </c>
      <c r="B77" s="2797"/>
      <c r="C77" s="659"/>
      <c r="D77" s="659"/>
      <c r="E77" s="659"/>
      <c r="F77" s="659"/>
      <c r="G77" s="739"/>
      <c r="H77" s="76">
        <v>420000</v>
      </c>
      <c r="I77" s="770"/>
      <c r="J77" s="771"/>
      <c r="K77" s="722"/>
      <c r="L77" s="722">
        <v>59.6</v>
      </c>
      <c r="M77" s="722"/>
      <c r="N77" s="722"/>
      <c r="O77" s="722"/>
      <c r="P77" s="722"/>
    </row>
    <row r="78" spans="1:16" ht="67.900000000000006" customHeight="1" x14ac:dyDescent="0.25">
      <c r="A78" s="2795" t="s">
        <v>129</v>
      </c>
      <c r="B78" s="2797"/>
      <c r="C78" s="659"/>
      <c r="D78" s="659"/>
      <c r="E78" s="659"/>
      <c r="F78" s="659"/>
      <c r="G78" s="739"/>
      <c r="H78" s="76">
        <v>595410</v>
      </c>
      <c r="I78" s="2850"/>
      <c r="J78" s="2851"/>
      <c r="K78" s="722"/>
      <c r="L78" s="722">
        <v>7173.3</v>
      </c>
      <c r="M78" s="722">
        <v>39686.5</v>
      </c>
      <c r="N78" s="722">
        <v>68152.2</v>
      </c>
      <c r="O78" s="722">
        <v>109704.1</v>
      </c>
      <c r="P78" s="722">
        <v>112381.6</v>
      </c>
    </row>
    <row r="79" spans="1:16" ht="30.4" customHeight="1" x14ac:dyDescent="0.25">
      <c r="A79" s="2795" t="s">
        <v>266</v>
      </c>
      <c r="B79" s="2797"/>
      <c r="C79" s="659"/>
      <c r="D79" s="659"/>
      <c r="E79" s="659"/>
      <c r="F79" s="659"/>
      <c r="G79" s="772"/>
      <c r="H79" s="659">
        <v>910000</v>
      </c>
      <c r="I79" s="1000"/>
      <c r="J79" s="1001"/>
      <c r="K79" s="777"/>
      <c r="L79" s="722"/>
      <c r="M79" s="722">
        <v>972.5</v>
      </c>
      <c r="N79" s="722">
        <v>2992.1</v>
      </c>
      <c r="O79" s="774">
        <v>2992.2</v>
      </c>
      <c r="P79" s="659">
        <v>2992.1</v>
      </c>
    </row>
    <row r="80" spans="1:16" ht="18" customHeight="1" x14ac:dyDescent="0.25">
      <c r="A80" s="2795" t="s">
        <v>130</v>
      </c>
      <c r="B80" s="2797"/>
      <c r="C80" s="659"/>
      <c r="D80" s="659"/>
      <c r="E80" s="659"/>
      <c r="F80" s="659"/>
      <c r="G80" s="772"/>
      <c r="H80" s="659"/>
      <c r="I80" s="740"/>
      <c r="J80" s="741"/>
      <c r="K80" s="777"/>
      <c r="L80" s="722">
        <v>-2992.1</v>
      </c>
      <c r="M80" s="722"/>
      <c r="N80" s="722"/>
      <c r="O80" s="774"/>
      <c r="P80" s="659"/>
    </row>
    <row r="81" spans="1:17" ht="22.15" customHeight="1" x14ac:dyDescent="0.25">
      <c r="A81" s="2795" t="s">
        <v>268</v>
      </c>
      <c r="B81" s="2797"/>
      <c r="C81" s="659"/>
      <c r="D81" s="659"/>
      <c r="E81" s="659"/>
      <c r="F81" s="659"/>
      <c r="G81" s="772"/>
      <c r="H81" s="659">
        <v>930000</v>
      </c>
      <c r="I81" s="1000"/>
      <c r="J81" s="1001"/>
      <c r="K81" s="777"/>
      <c r="L81" s="722">
        <v>-2992.1</v>
      </c>
      <c r="M81" s="722">
        <v>-972.5</v>
      </c>
      <c r="N81" s="722">
        <v>-2992.2</v>
      </c>
      <c r="O81" s="774">
        <v>-2992.1</v>
      </c>
      <c r="P81" s="659">
        <v>-2992.1</v>
      </c>
    </row>
    <row r="82" spans="1:17" ht="84.6" customHeight="1" x14ac:dyDescent="0.25">
      <c r="A82" s="2741" t="s">
        <v>249</v>
      </c>
      <c r="B82" s="2742"/>
      <c r="C82" s="659">
        <v>299</v>
      </c>
      <c r="D82" s="659"/>
      <c r="E82" s="659"/>
      <c r="F82" s="659"/>
      <c r="G82" s="772" t="s">
        <v>259</v>
      </c>
      <c r="H82" s="659">
        <v>191320</v>
      </c>
      <c r="I82" s="740"/>
      <c r="J82" s="741"/>
      <c r="K82" s="777"/>
      <c r="L82" s="722">
        <v>233.9</v>
      </c>
      <c r="M82" s="722"/>
      <c r="N82" s="722"/>
      <c r="O82" s="774"/>
      <c r="P82" s="659"/>
    </row>
    <row r="83" spans="1:17" ht="60" customHeight="1" x14ac:dyDescent="0.25">
      <c r="A83" s="2741" t="s">
        <v>251</v>
      </c>
      <c r="B83" s="2742"/>
      <c r="C83" s="78">
        <v>299</v>
      </c>
      <c r="D83" s="78"/>
      <c r="E83" s="78"/>
      <c r="F83" s="78"/>
      <c r="G83" s="778" t="s">
        <v>259</v>
      </c>
      <c r="H83" s="78">
        <v>191420</v>
      </c>
      <c r="I83" s="1000"/>
      <c r="J83" s="1001"/>
      <c r="K83" s="777"/>
      <c r="L83" s="722">
        <v>266.7</v>
      </c>
      <c r="M83" s="722">
        <v>332.5</v>
      </c>
      <c r="N83" s="722">
        <v>332.5</v>
      </c>
      <c r="O83" s="774">
        <v>332.5</v>
      </c>
      <c r="P83" s="659">
        <v>332.5</v>
      </c>
    </row>
    <row r="84" spans="1:17" x14ac:dyDescent="0.25">
      <c r="A84" s="2852"/>
      <c r="B84" s="2853"/>
      <c r="C84" s="779"/>
      <c r="D84" s="779"/>
      <c r="E84" s="779"/>
      <c r="F84" s="779"/>
      <c r="G84" s="779"/>
      <c r="H84" s="779"/>
      <c r="I84" s="779"/>
      <c r="J84" s="779"/>
      <c r="K84" s="779"/>
      <c r="L84" s="779"/>
      <c r="M84" s="779"/>
      <c r="N84" s="779"/>
      <c r="O84" s="779"/>
      <c r="P84" s="779"/>
    </row>
    <row r="85" spans="1:17" x14ac:dyDescent="0.25">
      <c r="A85" s="2854" t="s">
        <v>15</v>
      </c>
      <c r="B85" s="2854"/>
      <c r="C85" s="2854"/>
      <c r="D85" s="2854"/>
      <c r="E85" s="2854"/>
      <c r="F85" s="2854"/>
      <c r="G85" s="2854"/>
      <c r="H85" s="2854"/>
      <c r="I85" s="2854"/>
      <c r="J85" s="2854"/>
      <c r="K85" s="2854"/>
      <c r="L85" s="2854"/>
      <c r="M85" s="2854"/>
      <c r="N85" s="2854"/>
      <c r="O85" s="2854"/>
      <c r="P85" s="2855"/>
    </row>
    <row r="86" spans="1:17" x14ac:dyDescent="0.25">
      <c r="A86" s="2803"/>
      <c r="B86" s="2804"/>
      <c r="C86" s="2803"/>
      <c r="D86" s="2805"/>
      <c r="E86" s="2805"/>
      <c r="F86" s="2805"/>
      <c r="G86" s="2805"/>
      <c r="H86" s="2805"/>
      <c r="I86" s="2805"/>
      <c r="J86" s="2805"/>
      <c r="K86" s="2805"/>
      <c r="L86" s="2805"/>
      <c r="M86" s="2805"/>
      <c r="N86" s="2804"/>
      <c r="O86" s="2852" t="s">
        <v>0</v>
      </c>
      <c r="P86" s="2856"/>
    </row>
    <row r="87" spans="1:17" x14ac:dyDescent="0.25">
      <c r="A87" s="2803" t="s">
        <v>16</v>
      </c>
      <c r="B87" s="2804"/>
      <c r="C87" s="2803" t="s">
        <v>278</v>
      </c>
      <c r="D87" s="2805"/>
      <c r="E87" s="2805"/>
      <c r="F87" s="2805"/>
      <c r="G87" s="2805"/>
      <c r="H87" s="2805"/>
      <c r="I87" s="2805"/>
      <c r="J87" s="2805"/>
      <c r="K87" s="2805"/>
      <c r="L87" s="2805"/>
      <c r="M87" s="2805"/>
      <c r="N87" s="2804"/>
      <c r="O87" s="2857" t="s">
        <v>279</v>
      </c>
      <c r="P87" s="2858"/>
    </row>
    <row r="88" spans="1:17" x14ac:dyDescent="0.25">
      <c r="A88" s="2803" t="s">
        <v>17</v>
      </c>
      <c r="B88" s="2804"/>
      <c r="C88" s="2803" t="s">
        <v>254</v>
      </c>
      <c r="D88" s="2805"/>
      <c r="E88" s="2805"/>
      <c r="F88" s="2805"/>
      <c r="G88" s="2805"/>
      <c r="H88" s="2805"/>
      <c r="I88" s="2805"/>
      <c r="J88" s="2805"/>
      <c r="K88" s="2805"/>
      <c r="L88" s="2805"/>
      <c r="M88" s="2805"/>
      <c r="N88" s="2804"/>
      <c r="O88" s="2852">
        <v>88</v>
      </c>
      <c r="P88" s="2856"/>
    </row>
    <row r="89" spans="1:17" x14ac:dyDescent="0.25">
      <c r="A89" s="2803" t="s">
        <v>18</v>
      </c>
      <c r="B89" s="2804"/>
      <c r="C89" s="2803" t="s">
        <v>280</v>
      </c>
      <c r="D89" s="2805"/>
      <c r="E89" s="2805"/>
      <c r="F89" s="2805"/>
      <c r="G89" s="2805"/>
      <c r="H89" s="2805"/>
      <c r="I89" s="2805"/>
      <c r="J89" s="2805"/>
      <c r="K89" s="2805"/>
      <c r="L89" s="2805"/>
      <c r="M89" s="2805"/>
      <c r="N89" s="2804"/>
      <c r="O89" s="2857" t="s">
        <v>145</v>
      </c>
      <c r="P89" s="2858"/>
    </row>
    <row r="90" spans="1:17" x14ac:dyDescent="0.25">
      <c r="A90" s="779"/>
      <c r="B90" s="779"/>
      <c r="C90" s="779"/>
      <c r="D90" s="779"/>
      <c r="E90" s="779"/>
      <c r="F90" s="779"/>
      <c r="G90" s="779"/>
      <c r="H90" s="779"/>
      <c r="I90" s="779"/>
      <c r="J90" s="779"/>
      <c r="K90" s="779"/>
      <c r="L90" s="779"/>
      <c r="M90" s="779"/>
      <c r="N90" s="779"/>
      <c r="O90" s="779"/>
      <c r="P90" s="779"/>
    </row>
    <row r="91" spans="1:17" s="761" customFormat="1" ht="18" customHeight="1" x14ac:dyDescent="0.25">
      <c r="A91" s="2859" t="s">
        <v>305</v>
      </c>
      <c r="B91" s="2860"/>
      <c r="C91" s="2860"/>
      <c r="D91" s="2860"/>
      <c r="E91" s="2860"/>
      <c r="F91" s="2860"/>
      <c r="G91" s="2860"/>
      <c r="H91" s="2860"/>
      <c r="I91" s="2860"/>
      <c r="J91" s="2860"/>
      <c r="K91" s="2860"/>
      <c r="L91" s="2860"/>
      <c r="M91" s="2860"/>
      <c r="N91" s="2860"/>
      <c r="O91" s="2860"/>
      <c r="P91" s="2861"/>
    </row>
    <row r="92" spans="1:17" s="761" customFormat="1" ht="32.25" customHeight="1" x14ac:dyDescent="0.25">
      <c r="A92" s="1023" t="s">
        <v>20</v>
      </c>
      <c r="B92" s="1023"/>
      <c r="C92" s="1023"/>
      <c r="D92" s="1007" t="s">
        <v>405</v>
      </c>
      <c r="E92" s="1007"/>
      <c r="F92" s="1007"/>
      <c r="G92" s="1007"/>
      <c r="H92" s="1007"/>
      <c r="I92" s="1007"/>
      <c r="J92" s="1007"/>
      <c r="K92" s="1007"/>
      <c r="L92" s="1007"/>
      <c r="M92" s="1007"/>
      <c r="N92" s="1007"/>
      <c r="O92" s="1007"/>
      <c r="P92" s="1007"/>
    </row>
    <row r="93" spans="1:17" s="761" customFormat="1" ht="48.75" customHeight="1" x14ac:dyDescent="0.25">
      <c r="A93" s="2865" t="s">
        <v>298</v>
      </c>
      <c r="B93" s="2865"/>
      <c r="C93" s="2865"/>
      <c r="D93" s="958" t="s">
        <v>905</v>
      </c>
      <c r="E93" s="958"/>
      <c r="F93" s="958"/>
      <c r="G93" s="958"/>
      <c r="H93" s="958"/>
      <c r="I93" s="958"/>
      <c r="J93" s="958"/>
      <c r="K93" s="958"/>
      <c r="L93" s="958"/>
      <c r="M93" s="958"/>
      <c r="N93" s="958"/>
      <c r="O93" s="958"/>
      <c r="P93" s="958"/>
      <c r="Q93" s="780"/>
    </row>
    <row r="94" spans="1:17" s="761" customFormat="1" ht="63.75" customHeight="1" x14ac:dyDescent="0.25">
      <c r="A94" s="1023" t="s">
        <v>21</v>
      </c>
      <c r="B94" s="1023"/>
      <c r="C94" s="1023"/>
      <c r="D94" s="1007" t="s">
        <v>406</v>
      </c>
      <c r="E94" s="1007"/>
      <c r="F94" s="1007"/>
      <c r="G94" s="1007"/>
      <c r="H94" s="1007"/>
      <c r="I94" s="1007"/>
      <c r="J94" s="1007"/>
      <c r="K94" s="1007"/>
      <c r="L94" s="1007"/>
      <c r="M94" s="1007"/>
      <c r="N94" s="1007"/>
      <c r="O94" s="1007"/>
      <c r="P94" s="1007"/>
      <c r="Q94" s="781"/>
    </row>
    <row r="95" spans="1:17" s="761" customFormat="1" ht="15.75" x14ac:dyDescent="0.25">
      <c r="A95" s="2810" t="s">
        <v>19</v>
      </c>
      <c r="B95" s="2810"/>
      <c r="C95" s="2810"/>
      <c r="D95" s="2810"/>
      <c r="E95" s="2810"/>
      <c r="F95" s="2810"/>
      <c r="G95" s="2810"/>
      <c r="H95" s="2810"/>
      <c r="I95" s="2810"/>
      <c r="J95" s="2810"/>
      <c r="K95" s="2810"/>
      <c r="L95" s="2810"/>
      <c r="M95" s="2810"/>
      <c r="N95" s="2810"/>
      <c r="O95" s="2810"/>
      <c r="P95" s="2810"/>
    </row>
    <row r="96" spans="1:17" s="761" customFormat="1" ht="15.75" x14ac:dyDescent="0.25">
      <c r="A96" s="2810" t="s">
        <v>22</v>
      </c>
      <c r="B96" s="1025" t="s">
        <v>0</v>
      </c>
      <c r="C96" s="1025" t="s">
        <v>1</v>
      </c>
      <c r="D96" s="1025"/>
      <c r="E96" s="1025"/>
      <c r="F96" s="1025"/>
      <c r="G96" s="1025"/>
      <c r="H96" s="1025"/>
      <c r="I96" s="1025"/>
      <c r="J96" s="1025" t="s">
        <v>26</v>
      </c>
      <c r="K96" s="186">
        <v>2023</v>
      </c>
      <c r="L96" s="186">
        <v>2024</v>
      </c>
      <c r="M96" s="186">
        <v>2025</v>
      </c>
      <c r="N96" s="186">
        <v>2026</v>
      </c>
      <c r="O96" s="186">
        <v>2027</v>
      </c>
      <c r="P96" s="186">
        <v>2028</v>
      </c>
    </row>
    <row r="97" spans="1:16" s="761" customFormat="1" ht="57" customHeight="1" x14ac:dyDescent="0.25">
      <c r="A97" s="2810"/>
      <c r="B97" s="1025"/>
      <c r="C97" s="1025"/>
      <c r="D97" s="1025"/>
      <c r="E97" s="1025"/>
      <c r="F97" s="1025"/>
      <c r="G97" s="1025"/>
      <c r="H97" s="1025"/>
      <c r="I97" s="1025"/>
      <c r="J97" s="1025"/>
      <c r="K97" s="196" t="s">
        <v>11</v>
      </c>
      <c r="L97" s="196" t="s">
        <v>11</v>
      </c>
      <c r="M97" s="196" t="s">
        <v>12</v>
      </c>
      <c r="N97" s="196" t="s">
        <v>13</v>
      </c>
      <c r="O97" s="196" t="s">
        <v>14</v>
      </c>
      <c r="P97" s="196" t="s">
        <v>14</v>
      </c>
    </row>
    <row r="98" spans="1:16" s="761" customFormat="1" ht="60" customHeight="1" x14ac:dyDescent="0.25">
      <c r="A98" s="196" t="s">
        <v>23</v>
      </c>
      <c r="B98" s="140" t="s">
        <v>102</v>
      </c>
      <c r="C98" s="1006" t="s">
        <v>353</v>
      </c>
      <c r="D98" s="1006"/>
      <c r="E98" s="1006"/>
      <c r="F98" s="1006"/>
      <c r="G98" s="1006"/>
      <c r="H98" s="1006"/>
      <c r="I98" s="1006"/>
      <c r="J98" s="187" t="s">
        <v>74</v>
      </c>
      <c r="K98" s="187">
        <v>0</v>
      </c>
      <c r="L98" s="187">
        <v>0</v>
      </c>
      <c r="M98" s="187">
        <v>0</v>
      </c>
      <c r="N98" s="187">
        <v>0</v>
      </c>
      <c r="O98" s="187">
        <v>50</v>
      </c>
      <c r="P98" s="187">
        <v>60</v>
      </c>
    </row>
    <row r="99" spans="1:16" s="761" customFormat="1" ht="24" customHeight="1" x14ac:dyDescent="0.25">
      <c r="A99" s="1180" t="s">
        <v>24</v>
      </c>
      <c r="B99" s="140" t="s">
        <v>123</v>
      </c>
      <c r="C99" s="1006" t="s">
        <v>325</v>
      </c>
      <c r="D99" s="1006"/>
      <c r="E99" s="1006"/>
      <c r="F99" s="1006"/>
      <c r="G99" s="1006"/>
      <c r="H99" s="1006"/>
      <c r="I99" s="1006"/>
      <c r="J99" s="187" t="s">
        <v>79</v>
      </c>
      <c r="K99" s="187">
        <v>0</v>
      </c>
      <c r="L99" s="187">
        <v>0</v>
      </c>
      <c r="M99" s="187">
        <v>0</v>
      </c>
      <c r="N99" s="187">
        <v>5</v>
      </c>
      <c r="O99" s="187">
        <v>5</v>
      </c>
      <c r="P99" s="187">
        <v>5</v>
      </c>
    </row>
    <row r="100" spans="1:16" s="761" customFormat="1" ht="20.25" customHeight="1" x14ac:dyDescent="0.25">
      <c r="A100" s="1293"/>
      <c r="B100" s="140" t="s">
        <v>80</v>
      </c>
      <c r="C100" s="1006" t="s">
        <v>326</v>
      </c>
      <c r="D100" s="1006"/>
      <c r="E100" s="1006"/>
      <c r="F100" s="1006"/>
      <c r="G100" s="1006"/>
      <c r="H100" s="1006"/>
      <c r="I100" s="1006"/>
      <c r="J100" s="187" t="s">
        <v>79</v>
      </c>
      <c r="K100" s="187">
        <v>0</v>
      </c>
      <c r="L100" s="187">
        <v>0</v>
      </c>
      <c r="M100" s="187">
        <v>0</v>
      </c>
      <c r="N100" s="187">
        <v>0</v>
      </c>
      <c r="O100" s="187">
        <v>0</v>
      </c>
      <c r="P100" s="187">
        <v>2</v>
      </c>
    </row>
    <row r="101" spans="1:16" s="761" customFormat="1" ht="24" customHeight="1" x14ac:dyDescent="0.25">
      <c r="A101" s="1293"/>
      <c r="B101" s="140" t="s">
        <v>103</v>
      </c>
      <c r="C101" s="2862" t="s">
        <v>354</v>
      </c>
      <c r="D101" s="2863"/>
      <c r="E101" s="2863"/>
      <c r="F101" s="2863"/>
      <c r="G101" s="2863"/>
      <c r="H101" s="2863"/>
      <c r="I101" s="2864"/>
      <c r="J101" s="187" t="s">
        <v>79</v>
      </c>
      <c r="K101" s="187">
        <v>0</v>
      </c>
      <c r="L101" s="187">
        <v>0</v>
      </c>
      <c r="M101" s="187">
        <v>0</v>
      </c>
      <c r="N101" s="187">
        <v>0</v>
      </c>
      <c r="O101" s="187">
        <v>0</v>
      </c>
      <c r="P101" s="187">
        <v>30000</v>
      </c>
    </row>
    <row r="102" spans="1:16" s="761" customFormat="1" ht="36" customHeight="1" x14ac:dyDescent="0.25">
      <c r="A102" s="1181"/>
      <c r="B102" s="140" t="s">
        <v>81</v>
      </c>
      <c r="C102" s="1529" t="s">
        <v>327</v>
      </c>
      <c r="D102" s="1529"/>
      <c r="E102" s="1529"/>
      <c r="F102" s="1529"/>
      <c r="G102" s="1529"/>
      <c r="H102" s="1529"/>
      <c r="I102" s="1529"/>
      <c r="J102" s="187" t="s">
        <v>74</v>
      </c>
      <c r="K102" s="187">
        <v>0</v>
      </c>
      <c r="L102" s="187">
        <v>0</v>
      </c>
      <c r="M102" s="187">
        <v>95</v>
      </c>
      <c r="N102" s="187">
        <v>96</v>
      </c>
      <c r="O102" s="187">
        <v>97</v>
      </c>
      <c r="P102" s="187">
        <v>97</v>
      </c>
    </row>
    <row r="103" spans="1:16" s="761" customFormat="1" ht="54" customHeight="1" x14ac:dyDescent="0.25">
      <c r="A103" s="196" t="s">
        <v>25</v>
      </c>
      <c r="B103" s="140" t="s">
        <v>87</v>
      </c>
      <c r="C103" s="1529" t="s">
        <v>389</v>
      </c>
      <c r="D103" s="1529"/>
      <c r="E103" s="1529"/>
      <c r="F103" s="1529"/>
      <c r="G103" s="1529"/>
      <c r="H103" s="1529"/>
      <c r="I103" s="1529"/>
      <c r="J103" s="187" t="s">
        <v>385</v>
      </c>
      <c r="K103" s="187">
        <v>0</v>
      </c>
      <c r="L103" s="187">
        <v>0</v>
      </c>
      <c r="M103" s="187">
        <v>0</v>
      </c>
      <c r="N103" s="187">
        <v>20004</v>
      </c>
      <c r="O103" s="187">
        <v>28892</v>
      </c>
      <c r="P103" s="187">
        <v>21115</v>
      </c>
    </row>
    <row r="104" spans="1:16" x14ac:dyDescent="0.25">
      <c r="A104" s="779"/>
      <c r="B104" s="779"/>
      <c r="C104" s="779"/>
      <c r="D104" s="779"/>
      <c r="E104" s="779"/>
      <c r="F104" s="779"/>
      <c r="G104" s="779"/>
      <c r="H104" s="779"/>
      <c r="I104" s="779"/>
      <c r="J104" s="779"/>
      <c r="K104" s="779"/>
      <c r="L104" s="779"/>
      <c r="M104" s="779"/>
      <c r="N104" s="779"/>
      <c r="O104" s="779"/>
      <c r="P104" s="779"/>
    </row>
    <row r="105" spans="1:16" x14ac:dyDescent="0.25">
      <c r="A105" s="996" t="s">
        <v>218</v>
      </c>
      <c r="B105" s="2747"/>
      <c r="C105" s="2747"/>
      <c r="D105" s="2747"/>
      <c r="E105" s="2747"/>
      <c r="F105" s="2747"/>
      <c r="G105" s="2747"/>
      <c r="H105" s="2747"/>
      <c r="I105" s="2747"/>
      <c r="J105" s="2747"/>
      <c r="K105" s="2747"/>
      <c r="L105" s="2747"/>
      <c r="M105" s="2747"/>
      <c r="N105" s="2747"/>
      <c r="O105" s="2747"/>
      <c r="P105" s="997"/>
    </row>
    <row r="106" spans="1:16" x14ac:dyDescent="0.25">
      <c r="A106" s="2771" t="s">
        <v>1</v>
      </c>
      <c r="B106" s="2772"/>
      <c r="C106" s="2772"/>
      <c r="D106" s="2773"/>
      <c r="E106" s="1000" t="s">
        <v>0</v>
      </c>
      <c r="F106" s="1001"/>
      <c r="G106" s="1000">
        <v>2023</v>
      </c>
      <c r="H106" s="1001"/>
      <c r="I106" s="76">
        <v>2024</v>
      </c>
      <c r="J106" s="76">
        <v>2025</v>
      </c>
      <c r="K106" s="1000">
        <v>2026</v>
      </c>
      <c r="L106" s="1001"/>
      <c r="M106" s="1000">
        <v>2027</v>
      </c>
      <c r="N106" s="1001"/>
      <c r="O106" s="1000">
        <v>2028</v>
      </c>
      <c r="P106" s="1001"/>
    </row>
    <row r="107" spans="1:16" ht="30" x14ac:dyDescent="0.25">
      <c r="A107" s="2774"/>
      <c r="B107" s="2775"/>
      <c r="C107" s="2775"/>
      <c r="D107" s="2776"/>
      <c r="E107" s="76" t="s">
        <v>36</v>
      </c>
      <c r="F107" s="76" t="s">
        <v>37</v>
      </c>
      <c r="G107" s="1000" t="s">
        <v>11</v>
      </c>
      <c r="H107" s="1001"/>
      <c r="I107" s="76" t="s">
        <v>11</v>
      </c>
      <c r="J107" s="76" t="s">
        <v>12</v>
      </c>
      <c r="K107" s="1000" t="s">
        <v>13</v>
      </c>
      <c r="L107" s="1001"/>
      <c r="M107" s="1000" t="s">
        <v>14</v>
      </c>
      <c r="N107" s="1001"/>
      <c r="O107" s="1000" t="s">
        <v>14</v>
      </c>
      <c r="P107" s="1001"/>
    </row>
    <row r="108" spans="1:16" x14ac:dyDescent="0.25">
      <c r="A108" s="2594" t="s">
        <v>35</v>
      </c>
      <c r="B108" s="2594"/>
      <c r="C108" s="2594"/>
      <c r="D108" s="2594"/>
      <c r="E108" s="775"/>
      <c r="F108" s="76"/>
      <c r="G108" s="2768">
        <f>G109+G121+G123+G125</f>
        <v>4222.2</v>
      </c>
      <c r="H108" s="2769"/>
      <c r="I108" s="742">
        <f>I109+I121+I123+I125</f>
        <v>17895</v>
      </c>
      <c r="J108" s="742">
        <f>J109+J121+J123+J125</f>
        <v>47019</v>
      </c>
      <c r="K108" s="2768">
        <f>K109+K121+K123+K125</f>
        <v>100022.7</v>
      </c>
      <c r="L108" s="2769"/>
      <c r="M108" s="2768">
        <f>M109+M121+M123+M125</f>
        <v>144462.6</v>
      </c>
      <c r="N108" s="2769"/>
      <c r="O108" s="2768">
        <f>O109+O121+O123+O125</f>
        <v>147809.5</v>
      </c>
      <c r="P108" s="2769"/>
    </row>
    <row r="109" spans="1:16" x14ac:dyDescent="0.25">
      <c r="A109" s="996" t="s">
        <v>258</v>
      </c>
      <c r="B109" s="2747"/>
      <c r="C109" s="2747"/>
      <c r="D109" s="997"/>
      <c r="E109" s="775" t="s">
        <v>259</v>
      </c>
      <c r="F109" s="76"/>
      <c r="G109" s="2768">
        <f>G110+G112+G114+G117</f>
        <v>1123.4000000000001</v>
      </c>
      <c r="H109" s="2769"/>
      <c r="I109" s="742">
        <f>I110+I112+I114+I117</f>
        <v>13223.699999999999</v>
      </c>
      <c r="J109" s="742">
        <f>J110+J112+J114+J117</f>
        <v>7332.5</v>
      </c>
      <c r="K109" s="2768">
        <f>K110+K112+K114+K117</f>
        <v>7332.5</v>
      </c>
      <c r="L109" s="2769"/>
      <c r="M109" s="2768">
        <f>M110+M112+M114+M117</f>
        <v>7332.5</v>
      </c>
      <c r="N109" s="2769"/>
      <c r="O109" s="2768">
        <f>O110+O112+O114+O117</f>
        <v>7332.5</v>
      </c>
      <c r="P109" s="2769"/>
    </row>
    <row r="110" spans="1:16" x14ac:dyDescent="0.25">
      <c r="A110" s="996" t="s">
        <v>88</v>
      </c>
      <c r="B110" s="2747"/>
      <c r="C110" s="2747"/>
      <c r="D110" s="997"/>
      <c r="E110" s="776"/>
      <c r="F110" s="776">
        <v>22</v>
      </c>
      <c r="G110" s="2768"/>
      <c r="H110" s="2769"/>
      <c r="I110" s="742">
        <f>I111</f>
        <v>139.30000000000001</v>
      </c>
      <c r="J110" s="742">
        <f>J111</f>
        <v>327</v>
      </c>
      <c r="K110" s="2768">
        <f>K111</f>
        <v>327</v>
      </c>
      <c r="L110" s="2769"/>
      <c r="M110" s="2768">
        <f t="shared" ref="M110" si="24">M111</f>
        <v>327</v>
      </c>
      <c r="N110" s="2769"/>
      <c r="O110" s="2768">
        <f t="shared" ref="O110" si="25">O111</f>
        <v>327</v>
      </c>
      <c r="P110" s="2769"/>
    </row>
    <row r="111" spans="1:16" x14ac:dyDescent="0.25">
      <c r="A111" s="981" t="s">
        <v>264</v>
      </c>
      <c r="B111" s="2758"/>
      <c r="C111" s="2758"/>
      <c r="D111" s="982"/>
      <c r="E111" s="76"/>
      <c r="F111" s="76">
        <v>222999</v>
      </c>
      <c r="G111" s="2841"/>
      <c r="H111" s="2842"/>
      <c r="I111" s="722">
        <v>139.30000000000001</v>
      </c>
      <c r="J111" s="722">
        <v>327</v>
      </c>
      <c r="K111" s="2841">
        <v>327</v>
      </c>
      <c r="L111" s="2842"/>
      <c r="M111" s="2841">
        <v>327</v>
      </c>
      <c r="N111" s="2842"/>
      <c r="O111" s="2841">
        <v>327</v>
      </c>
      <c r="P111" s="2842"/>
    </row>
    <row r="112" spans="1:16" x14ac:dyDescent="0.25">
      <c r="A112" s="2709" t="s">
        <v>71</v>
      </c>
      <c r="B112" s="2710"/>
      <c r="C112" s="2710"/>
      <c r="D112" s="2711"/>
      <c r="E112" s="776"/>
      <c r="F112" s="776">
        <v>28</v>
      </c>
      <c r="G112" s="2768"/>
      <c r="H112" s="2769"/>
      <c r="I112" s="742">
        <f>I113</f>
        <v>541.79999999999995</v>
      </c>
      <c r="J112" s="742">
        <f>J113</f>
        <v>0</v>
      </c>
      <c r="K112" s="2768">
        <f>K113</f>
        <v>0</v>
      </c>
      <c r="L112" s="2769"/>
      <c r="M112" s="2768">
        <f t="shared" ref="M112" si="26">M113</f>
        <v>0</v>
      </c>
      <c r="N112" s="2769"/>
      <c r="O112" s="2768">
        <f t="shared" ref="O112" si="27">O113</f>
        <v>0</v>
      </c>
      <c r="P112" s="2769"/>
    </row>
    <row r="113" spans="1:16" x14ac:dyDescent="0.25">
      <c r="A113" s="2758" t="s">
        <v>146</v>
      </c>
      <c r="B113" s="2758"/>
      <c r="C113" s="2758"/>
      <c r="D113" s="982"/>
      <c r="E113" s="76"/>
      <c r="F113" s="764">
        <v>281600</v>
      </c>
      <c r="G113" s="2768"/>
      <c r="H113" s="2769"/>
      <c r="I113" s="722">
        <v>541.79999999999995</v>
      </c>
      <c r="J113" s="722"/>
      <c r="K113" s="2841"/>
      <c r="L113" s="2842"/>
      <c r="M113" s="2841"/>
      <c r="N113" s="2842"/>
      <c r="O113" s="2841"/>
      <c r="P113" s="2842"/>
    </row>
    <row r="114" spans="1:16" x14ac:dyDescent="0.25">
      <c r="A114" s="2709" t="s">
        <v>72</v>
      </c>
      <c r="B114" s="2710"/>
      <c r="C114" s="2710"/>
      <c r="D114" s="2711"/>
      <c r="E114" s="775"/>
      <c r="F114" s="776">
        <v>31</v>
      </c>
      <c r="G114" s="2768">
        <f>G115</f>
        <v>1123.4000000000001</v>
      </c>
      <c r="H114" s="2769"/>
      <c r="I114" s="742">
        <f>I115+I116</f>
        <v>12531.199999999999</v>
      </c>
      <c r="J114" s="742">
        <f>J115+J116</f>
        <v>6982.5</v>
      </c>
      <c r="K114" s="2768">
        <f>K115+K116</f>
        <v>6982.5</v>
      </c>
      <c r="L114" s="2769"/>
      <c r="M114" s="2768">
        <f t="shared" ref="M114" si="28">M115+M116</f>
        <v>6982.5</v>
      </c>
      <c r="N114" s="2769"/>
      <c r="O114" s="2768">
        <f t="shared" ref="O114" si="29">O115+O116</f>
        <v>6982.5</v>
      </c>
      <c r="P114" s="2769"/>
    </row>
    <row r="115" spans="1:16" x14ac:dyDescent="0.25">
      <c r="A115" s="981" t="s">
        <v>93</v>
      </c>
      <c r="B115" s="2758"/>
      <c r="C115" s="2758"/>
      <c r="D115" s="982"/>
      <c r="E115" s="76"/>
      <c r="F115" s="76">
        <v>311120</v>
      </c>
      <c r="G115" s="2841">
        <v>1123.4000000000001</v>
      </c>
      <c r="H115" s="2842"/>
      <c r="I115" s="722">
        <v>12512.3</v>
      </c>
      <c r="J115" s="722">
        <v>6982.5</v>
      </c>
      <c r="K115" s="2841">
        <v>6982.5</v>
      </c>
      <c r="L115" s="2842"/>
      <c r="M115" s="2841">
        <v>6982.5</v>
      </c>
      <c r="N115" s="2842"/>
      <c r="O115" s="2841">
        <v>6982.5</v>
      </c>
      <c r="P115" s="2842"/>
    </row>
    <row r="116" spans="1:16" x14ac:dyDescent="0.25">
      <c r="A116" s="981" t="s">
        <v>93</v>
      </c>
      <c r="B116" s="2758"/>
      <c r="C116" s="2758"/>
      <c r="D116" s="982"/>
      <c r="E116" s="76"/>
      <c r="F116" s="76">
        <v>314110</v>
      </c>
      <c r="G116" s="2841"/>
      <c r="H116" s="2842"/>
      <c r="I116" s="722">
        <v>18.899999999999999</v>
      </c>
      <c r="J116" s="722"/>
      <c r="K116" s="2841"/>
      <c r="L116" s="2842"/>
      <c r="M116" s="2841"/>
      <c r="N116" s="2842"/>
      <c r="O116" s="2841"/>
      <c r="P116" s="2842"/>
    </row>
    <row r="117" spans="1:16" x14ac:dyDescent="0.25">
      <c r="A117" s="2709" t="s">
        <v>73</v>
      </c>
      <c r="B117" s="2710"/>
      <c r="C117" s="2710"/>
      <c r="D117" s="2711"/>
      <c r="E117" s="776"/>
      <c r="F117" s="776">
        <v>33</v>
      </c>
      <c r="G117" s="2768"/>
      <c r="H117" s="2769"/>
      <c r="I117" s="742">
        <f>I118+I119+I120</f>
        <v>11.4</v>
      </c>
      <c r="J117" s="742">
        <f>J118+J119+J120</f>
        <v>23</v>
      </c>
      <c r="K117" s="2768">
        <f>K118+K119+K120</f>
        <v>23</v>
      </c>
      <c r="L117" s="2769"/>
      <c r="M117" s="2768">
        <f t="shared" ref="M117" si="30">M118+M119+M120</f>
        <v>23</v>
      </c>
      <c r="N117" s="2769"/>
      <c r="O117" s="2768">
        <f t="shared" ref="O117" si="31">O118+O119+O120</f>
        <v>23</v>
      </c>
      <c r="P117" s="2769"/>
    </row>
    <row r="118" spans="1:16" x14ac:dyDescent="0.25">
      <c r="A118" s="2184" t="s">
        <v>96</v>
      </c>
      <c r="B118" s="2184"/>
      <c r="C118" s="2184"/>
      <c r="D118" s="2184"/>
      <c r="E118" s="658"/>
      <c r="F118" s="76">
        <v>331110</v>
      </c>
      <c r="G118" s="2841"/>
      <c r="H118" s="2842"/>
      <c r="I118" s="722"/>
      <c r="J118" s="722">
        <v>20</v>
      </c>
      <c r="K118" s="2841">
        <v>20</v>
      </c>
      <c r="L118" s="2842"/>
      <c r="M118" s="2841">
        <v>20</v>
      </c>
      <c r="N118" s="2842"/>
      <c r="O118" s="2841">
        <v>20</v>
      </c>
      <c r="P118" s="2842"/>
    </row>
    <row r="119" spans="1:16" x14ac:dyDescent="0.25">
      <c r="A119" s="2184" t="s">
        <v>98</v>
      </c>
      <c r="B119" s="2184"/>
      <c r="C119" s="2184"/>
      <c r="D119" s="2184"/>
      <c r="E119" s="659"/>
      <c r="F119" s="76">
        <v>336110</v>
      </c>
      <c r="G119" s="2841"/>
      <c r="H119" s="2842"/>
      <c r="I119" s="722">
        <v>6.4</v>
      </c>
      <c r="J119" s="722">
        <v>1.5</v>
      </c>
      <c r="K119" s="2841">
        <v>1.5</v>
      </c>
      <c r="L119" s="2842"/>
      <c r="M119" s="2841">
        <v>1.5</v>
      </c>
      <c r="N119" s="2842"/>
      <c r="O119" s="2841">
        <v>1.5</v>
      </c>
      <c r="P119" s="2842"/>
    </row>
    <row r="120" spans="1:16" x14ac:dyDescent="0.25">
      <c r="A120" s="2184" t="s">
        <v>99</v>
      </c>
      <c r="B120" s="2184"/>
      <c r="C120" s="2184"/>
      <c r="D120" s="2184"/>
      <c r="E120" s="659"/>
      <c r="F120" s="76">
        <v>339110</v>
      </c>
      <c r="G120" s="2841"/>
      <c r="H120" s="2842"/>
      <c r="I120" s="722">
        <v>5</v>
      </c>
      <c r="J120" s="722">
        <v>1.5</v>
      </c>
      <c r="K120" s="2841">
        <v>1.5</v>
      </c>
      <c r="L120" s="2842"/>
      <c r="M120" s="2841">
        <v>1.5</v>
      </c>
      <c r="N120" s="2842"/>
      <c r="O120" s="2841">
        <v>1.5</v>
      </c>
      <c r="P120" s="2842"/>
    </row>
    <row r="121" spans="1:16" x14ac:dyDescent="0.25">
      <c r="A121" s="2709" t="s">
        <v>72</v>
      </c>
      <c r="B121" s="2710"/>
      <c r="C121" s="2710"/>
      <c r="D121" s="2711"/>
      <c r="E121" s="775" t="s">
        <v>281</v>
      </c>
      <c r="F121" s="776">
        <v>31</v>
      </c>
      <c r="G121" s="2768">
        <f>G122</f>
        <v>627.79999999999995</v>
      </c>
      <c r="H121" s="2769"/>
      <c r="I121" s="742">
        <f>I122</f>
        <v>0</v>
      </c>
      <c r="J121" s="742">
        <f>J122</f>
        <v>0</v>
      </c>
      <c r="K121" s="2768">
        <f>K122</f>
        <v>0</v>
      </c>
      <c r="L121" s="2769"/>
      <c r="M121" s="2768">
        <f t="shared" ref="M121" si="32">M122</f>
        <v>0</v>
      </c>
      <c r="N121" s="2769"/>
      <c r="O121" s="2768">
        <f t="shared" ref="O121" si="33">O122</f>
        <v>0</v>
      </c>
      <c r="P121" s="2769"/>
    </row>
    <row r="122" spans="1:16" x14ac:dyDescent="0.25">
      <c r="A122" s="981" t="s">
        <v>93</v>
      </c>
      <c r="B122" s="2758"/>
      <c r="C122" s="2758"/>
      <c r="D122" s="982"/>
      <c r="E122" s="76"/>
      <c r="F122" s="76">
        <v>319210</v>
      </c>
      <c r="G122" s="2841">
        <v>627.79999999999995</v>
      </c>
      <c r="H122" s="2842"/>
      <c r="I122" s="722"/>
      <c r="J122" s="722"/>
      <c r="K122" s="2841"/>
      <c r="L122" s="2842"/>
      <c r="M122" s="2841"/>
      <c r="N122" s="2842"/>
      <c r="O122" s="2841"/>
      <c r="P122" s="2842"/>
    </row>
    <row r="123" spans="1:16" ht="54" customHeight="1" x14ac:dyDescent="0.25">
      <c r="A123" s="996" t="s">
        <v>273</v>
      </c>
      <c r="B123" s="2747"/>
      <c r="C123" s="2747"/>
      <c r="D123" s="997"/>
      <c r="E123" s="775" t="s">
        <v>282</v>
      </c>
      <c r="F123" s="76"/>
      <c r="G123" s="2768">
        <f>G124</f>
        <v>2471</v>
      </c>
      <c r="H123" s="2769"/>
      <c r="I123" s="742">
        <f t="shared" ref="I123:K123" si="34">I124</f>
        <v>430.5</v>
      </c>
      <c r="J123" s="742">
        <f t="shared" si="34"/>
        <v>0</v>
      </c>
      <c r="K123" s="2768">
        <f t="shared" si="34"/>
        <v>0</v>
      </c>
      <c r="L123" s="2769"/>
      <c r="M123" s="2768">
        <f t="shared" ref="M123" si="35">M124</f>
        <v>0</v>
      </c>
      <c r="N123" s="2769"/>
      <c r="O123" s="2768">
        <f t="shared" ref="O123" si="36">O124</f>
        <v>0</v>
      </c>
      <c r="P123" s="2769"/>
    </row>
    <row r="124" spans="1:16" x14ac:dyDescent="0.25">
      <c r="A124" s="981" t="s">
        <v>283</v>
      </c>
      <c r="B124" s="2758"/>
      <c r="C124" s="2758"/>
      <c r="D124" s="982"/>
      <c r="E124" s="76"/>
      <c r="F124" s="76">
        <v>319210</v>
      </c>
      <c r="G124" s="2841">
        <v>2471</v>
      </c>
      <c r="H124" s="2842"/>
      <c r="I124" s="722">
        <v>430.5</v>
      </c>
      <c r="J124" s="722"/>
      <c r="K124" s="2841"/>
      <c r="L124" s="2842"/>
      <c r="M124" s="2841"/>
      <c r="N124" s="2842"/>
      <c r="O124" s="2841"/>
      <c r="P124" s="2842"/>
    </row>
    <row r="125" spans="1:16" ht="28.15" customHeight="1" x14ac:dyDescent="0.25">
      <c r="A125" s="996" t="s">
        <v>276</v>
      </c>
      <c r="B125" s="2747"/>
      <c r="C125" s="2747"/>
      <c r="D125" s="997"/>
      <c r="E125" s="776">
        <v>70066</v>
      </c>
      <c r="F125" s="776"/>
      <c r="G125" s="2768">
        <f>G126+G133+G135+G138</f>
        <v>0</v>
      </c>
      <c r="H125" s="2769"/>
      <c r="I125" s="742">
        <f>I126+I133+I135+I138</f>
        <v>4240.7999999999993</v>
      </c>
      <c r="J125" s="742">
        <f>J126+J133+J135+J138</f>
        <v>39686.5</v>
      </c>
      <c r="K125" s="2768">
        <f>K126+K133+K135+K138</f>
        <v>92690.2</v>
      </c>
      <c r="L125" s="2769"/>
      <c r="M125" s="2768">
        <f>M126+M133+M135+M138</f>
        <v>137130.1</v>
      </c>
      <c r="N125" s="2769"/>
      <c r="O125" s="2768">
        <f>O126+O133+O135+O138</f>
        <v>140477</v>
      </c>
      <c r="P125" s="2769"/>
    </row>
    <row r="126" spans="1:16" x14ac:dyDescent="0.25">
      <c r="A126" s="996" t="s">
        <v>88</v>
      </c>
      <c r="B126" s="2747"/>
      <c r="C126" s="2747"/>
      <c r="D126" s="997"/>
      <c r="E126" s="775"/>
      <c r="F126" s="776">
        <v>22</v>
      </c>
      <c r="G126" s="2768">
        <f>G127+G129+G130+G132</f>
        <v>0</v>
      </c>
      <c r="H126" s="2769"/>
      <c r="I126" s="742">
        <f>SUM(I127:I132)</f>
        <v>231</v>
      </c>
      <c r="J126" s="742">
        <f>SUM(J127:J132)</f>
        <v>694</v>
      </c>
      <c r="K126" s="2768">
        <f>K127+K128+K129+K130+K132</f>
        <v>675</v>
      </c>
      <c r="L126" s="2769"/>
      <c r="M126" s="2768">
        <f t="shared" ref="M126" si="37">M127+M128+M129+M130+M132</f>
        <v>705</v>
      </c>
      <c r="N126" s="2769"/>
      <c r="O126" s="2768">
        <f t="shared" ref="O126" si="38">O127+O128+O129+O130+O132</f>
        <v>705</v>
      </c>
      <c r="P126" s="2769"/>
    </row>
    <row r="127" spans="1:16" x14ac:dyDescent="0.25">
      <c r="A127" s="981" t="s">
        <v>125</v>
      </c>
      <c r="B127" s="2758"/>
      <c r="C127" s="2758"/>
      <c r="D127" s="982"/>
      <c r="E127" s="76"/>
      <c r="F127" s="76">
        <v>222210</v>
      </c>
      <c r="G127" s="2841"/>
      <c r="H127" s="2842"/>
      <c r="I127" s="722"/>
      <c r="J127" s="722">
        <v>20</v>
      </c>
      <c r="K127" s="2841">
        <v>15</v>
      </c>
      <c r="L127" s="2842"/>
      <c r="M127" s="2841">
        <v>10</v>
      </c>
      <c r="N127" s="2842"/>
      <c r="O127" s="2841">
        <v>10</v>
      </c>
      <c r="P127" s="2842"/>
    </row>
    <row r="128" spans="1:16" x14ac:dyDescent="0.25">
      <c r="A128" s="981" t="s">
        <v>107</v>
      </c>
      <c r="B128" s="2758"/>
      <c r="C128" s="2758"/>
      <c r="D128" s="982"/>
      <c r="E128" s="76"/>
      <c r="F128" s="76">
        <v>222300</v>
      </c>
      <c r="G128" s="2841"/>
      <c r="H128" s="2842"/>
      <c r="I128" s="722"/>
      <c r="J128" s="722">
        <v>100</v>
      </c>
      <c r="K128" s="2841">
        <v>100</v>
      </c>
      <c r="L128" s="2842"/>
      <c r="M128" s="2841">
        <v>100</v>
      </c>
      <c r="N128" s="2842"/>
      <c r="O128" s="2841">
        <v>100</v>
      </c>
      <c r="P128" s="2842"/>
    </row>
    <row r="129" spans="1:16" x14ac:dyDescent="0.25">
      <c r="A129" s="981" t="s">
        <v>89</v>
      </c>
      <c r="B129" s="2758"/>
      <c r="C129" s="2758"/>
      <c r="D129" s="982"/>
      <c r="E129" s="76"/>
      <c r="F129" s="76">
        <v>222400</v>
      </c>
      <c r="G129" s="2841"/>
      <c r="H129" s="2842"/>
      <c r="I129" s="722">
        <v>91</v>
      </c>
      <c r="J129" s="722">
        <v>175</v>
      </c>
      <c r="K129" s="2841">
        <v>210</v>
      </c>
      <c r="L129" s="2842"/>
      <c r="M129" s="2841">
        <v>175</v>
      </c>
      <c r="N129" s="2842"/>
      <c r="O129" s="2841">
        <v>175</v>
      </c>
      <c r="P129" s="2842"/>
    </row>
    <row r="130" spans="1:16" x14ac:dyDescent="0.25">
      <c r="A130" s="981" t="s">
        <v>108</v>
      </c>
      <c r="B130" s="2758"/>
      <c r="C130" s="2758"/>
      <c r="D130" s="982"/>
      <c r="E130" s="76"/>
      <c r="F130" s="76">
        <v>222500</v>
      </c>
      <c r="G130" s="2841"/>
      <c r="H130" s="2842"/>
      <c r="I130" s="722">
        <v>101.3</v>
      </c>
      <c r="J130" s="722">
        <v>49</v>
      </c>
      <c r="K130" s="2841"/>
      <c r="L130" s="2842"/>
      <c r="M130" s="2841"/>
      <c r="N130" s="2842"/>
      <c r="O130" s="2841"/>
      <c r="P130" s="2842"/>
    </row>
    <row r="131" spans="1:16" x14ac:dyDescent="0.25">
      <c r="A131" s="981" t="s">
        <v>108</v>
      </c>
      <c r="B131" s="2758"/>
      <c r="C131" s="2758"/>
      <c r="D131" s="982"/>
      <c r="E131" s="76"/>
      <c r="F131" s="76">
        <v>222500</v>
      </c>
      <c r="G131" s="2841"/>
      <c r="H131" s="2842"/>
      <c r="I131" s="722">
        <v>28.7</v>
      </c>
      <c r="J131" s="722"/>
      <c r="K131" s="2841"/>
      <c r="L131" s="2842"/>
      <c r="M131" s="2841"/>
      <c r="N131" s="2842"/>
      <c r="O131" s="2841"/>
      <c r="P131" s="2842"/>
    </row>
    <row r="132" spans="1:16" x14ac:dyDescent="0.25">
      <c r="A132" s="981" t="s">
        <v>92</v>
      </c>
      <c r="B132" s="2758"/>
      <c r="C132" s="2758"/>
      <c r="D132" s="982"/>
      <c r="E132" s="76"/>
      <c r="F132" s="76">
        <v>222999</v>
      </c>
      <c r="G132" s="2841"/>
      <c r="H132" s="2842"/>
      <c r="I132" s="722">
        <v>10</v>
      </c>
      <c r="J132" s="722">
        <v>350</v>
      </c>
      <c r="K132" s="2841">
        <v>350</v>
      </c>
      <c r="L132" s="2842"/>
      <c r="M132" s="2841">
        <v>420</v>
      </c>
      <c r="N132" s="2842"/>
      <c r="O132" s="2841">
        <v>420</v>
      </c>
      <c r="P132" s="2842"/>
    </row>
    <row r="133" spans="1:16" x14ac:dyDescent="0.25">
      <c r="A133" s="996" t="s">
        <v>284</v>
      </c>
      <c r="B133" s="2747"/>
      <c r="C133" s="2747"/>
      <c r="D133" s="997"/>
      <c r="E133" s="776"/>
      <c r="F133" s="776">
        <v>28</v>
      </c>
      <c r="G133" s="2768">
        <f>G134</f>
        <v>0</v>
      </c>
      <c r="H133" s="2769"/>
      <c r="I133" s="742">
        <f>I134</f>
        <v>3564.4</v>
      </c>
      <c r="J133" s="742">
        <f>J134</f>
        <v>4821.3999999999996</v>
      </c>
      <c r="K133" s="2768">
        <f>K134</f>
        <v>5259.7</v>
      </c>
      <c r="L133" s="2769"/>
      <c r="M133" s="2768">
        <f t="shared" ref="M133" si="39">M134</f>
        <v>6892</v>
      </c>
      <c r="N133" s="2769"/>
      <c r="O133" s="2768">
        <f t="shared" ref="O133" si="40">O134</f>
        <v>6892</v>
      </c>
      <c r="P133" s="2769"/>
    </row>
    <row r="134" spans="1:16" x14ac:dyDescent="0.25">
      <c r="A134" s="981" t="s">
        <v>146</v>
      </c>
      <c r="B134" s="2758"/>
      <c r="C134" s="2758"/>
      <c r="D134" s="982"/>
      <c r="E134" s="76"/>
      <c r="F134" s="76">
        <v>281600</v>
      </c>
      <c r="G134" s="2841"/>
      <c r="H134" s="2842"/>
      <c r="I134" s="722">
        <v>3564.4</v>
      </c>
      <c r="J134" s="722">
        <v>4821.3999999999996</v>
      </c>
      <c r="K134" s="2841">
        <v>5259.7</v>
      </c>
      <c r="L134" s="2842"/>
      <c r="M134" s="2841">
        <v>6892</v>
      </c>
      <c r="N134" s="2842"/>
      <c r="O134" s="2841">
        <v>6892</v>
      </c>
      <c r="P134" s="2842"/>
    </row>
    <row r="135" spans="1:16" x14ac:dyDescent="0.25">
      <c r="A135" s="996" t="s">
        <v>72</v>
      </c>
      <c r="B135" s="2747"/>
      <c r="C135" s="2747"/>
      <c r="D135" s="997"/>
      <c r="E135" s="776"/>
      <c r="F135" s="776">
        <v>31</v>
      </c>
      <c r="G135" s="2768">
        <f>G136</f>
        <v>0</v>
      </c>
      <c r="H135" s="2769"/>
      <c r="I135" s="742">
        <f>I136+I137</f>
        <v>395</v>
      </c>
      <c r="J135" s="742">
        <f>J136+J137</f>
        <v>34088.199999999997</v>
      </c>
      <c r="K135" s="2768">
        <f>K136+K137</f>
        <v>86656</v>
      </c>
      <c r="L135" s="2769"/>
      <c r="M135" s="2768">
        <f t="shared" ref="M135" si="41">M136+M137</f>
        <v>129433.60000000001</v>
      </c>
      <c r="N135" s="2769"/>
      <c r="O135" s="2768">
        <f t="shared" ref="O135" si="42">O136+O137</f>
        <v>132780.5</v>
      </c>
      <c r="P135" s="2769"/>
    </row>
    <row r="136" spans="1:16" x14ac:dyDescent="0.25">
      <c r="A136" s="981" t="s">
        <v>285</v>
      </c>
      <c r="B136" s="2758"/>
      <c r="C136" s="2758"/>
      <c r="D136" s="982"/>
      <c r="E136" s="76"/>
      <c r="F136" s="76">
        <v>311120</v>
      </c>
      <c r="G136" s="2841"/>
      <c r="H136" s="2842"/>
      <c r="I136" s="722">
        <v>285.10000000000002</v>
      </c>
      <c r="J136" s="722">
        <v>34088.199999999997</v>
      </c>
      <c r="K136" s="2841">
        <v>86656</v>
      </c>
      <c r="L136" s="2842"/>
      <c r="M136" s="2841">
        <v>129433.60000000001</v>
      </c>
      <c r="N136" s="2842"/>
      <c r="O136" s="2841">
        <v>132780.5</v>
      </c>
      <c r="P136" s="2842"/>
    </row>
    <row r="137" spans="1:16" x14ac:dyDescent="0.25">
      <c r="A137" s="638"/>
      <c r="B137" s="647"/>
      <c r="C137" s="647"/>
      <c r="D137" s="639"/>
      <c r="E137" s="76"/>
      <c r="F137" s="76">
        <v>314110</v>
      </c>
      <c r="G137" s="766"/>
      <c r="H137" s="767"/>
      <c r="I137" s="722">
        <v>109.9</v>
      </c>
      <c r="J137" s="722"/>
      <c r="K137" s="2841"/>
      <c r="L137" s="2842"/>
      <c r="M137" s="2841"/>
      <c r="N137" s="2842"/>
      <c r="O137" s="2841"/>
      <c r="P137" s="2842"/>
    </row>
    <row r="138" spans="1:16" x14ac:dyDescent="0.25">
      <c r="A138" s="996" t="s">
        <v>195</v>
      </c>
      <c r="B138" s="2747"/>
      <c r="C138" s="2747"/>
      <c r="D138" s="997"/>
      <c r="E138" s="776"/>
      <c r="F138" s="776">
        <v>33</v>
      </c>
      <c r="G138" s="2768">
        <f>G139+G140</f>
        <v>0</v>
      </c>
      <c r="H138" s="2769"/>
      <c r="I138" s="742">
        <f>SUM(I139:I140)</f>
        <v>50.4</v>
      </c>
      <c r="J138" s="742">
        <f>SUM(J139:J140)</f>
        <v>82.9</v>
      </c>
      <c r="K138" s="2768">
        <f>K139+K140</f>
        <v>99.5</v>
      </c>
      <c r="L138" s="2769"/>
      <c r="M138" s="2768">
        <f t="shared" ref="M138" si="43">M139+M140</f>
        <v>99.5</v>
      </c>
      <c r="N138" s="2769"/>
      <c r="O138" s="2768">
        <f t="shared" ref="O138" si="44">O139+O140</f>
        <v>99.5</v>
      </c>
      <c r="P138" s="2769"/>
    </row>
    <row r="139" spans="1:16" x14ac:dyDescent="0.25">
      <c r="A139" s="981" t="s">
        <v>113</v>
      </c>
      <c r="B139" s="2758"/>
      <c r="C139" s="2758"/>
      <c r="D139" s="982"/>
      <c r="E139" s="76"/>
      <c r="F139" s="76">
        <v>336110</v>
      </c>
      <c r="G139" s="2841"/>
      <c r="H139" s="2842"/>
      <c r="I139" s="722">
        <v>47.4</v>
      </c>
      <c r="J139" s="722">
        <v>73.900000000000006</v>
      </c>
      <c r="K139" s="2841">
        <v>88.7</v>
      </c>
      <c r="L139" s="2842"/>
      <c r="M139" s="2841">
        <v>88.7</v>
      </c>
      <c r="N139" s="2842"/>
      <c r="O139" s="2841">
        <v>88.7</v>
      </c>
      <c r="P139" s="2842"/>
    </row>
    <row r="140" spans="1:16" x14ac:dyDescent="0.25">
      <c r="A140" s="981" t="s">
        <v>286</v>
      </c>
      <c r="B140" s="2758"/>
      <c r="C140" s="2758"/>
      <c r="D140" s="982"/>
      <c r="E140" s="76"/>
      <c r="F140" s="76">
        <v>339110</v>
      </c>
      <c r="G140" s="2841"/>
      <c r="H140" s="2842"/>
      <c r="I140" s="722">
        <v>3</v>
      </c>
      <c r="J140" s="722">
        <v>9</v>
      </c>
      <c r="K140" s="2841">
        <v>10.8</v>
      </c>
      <c r="L140" s="2842"/>
      <c r="M140" s="2841">
        <v>10.8</v>
      </c>
      <c r="N140" s="2842"/>
      <c r="O140" s="2841">
        <v>10.8</v>
      </c>
      <c r="P140" s="2842"/>
    </row>
    <row r="142" spans="1:16" x14ac:dyDescent="0.25">
      <c r="A142" s="996" t="s">
        <v>237</v>
      </c>
      <c r="B142" s="2747"/>
      <c r="C142" s="2747"/>
      <c r="D142" s="2747"/>
      <c r="E142" s="2747"/>
      <c r="F142" s="2747"/>
      <c r="G142" s="2747"/>
      <c r="H142" s="2747"/>
      <c r="I142" s="2747"/>
      <c r="J142" s="2747"/>
      <c r="K142" s="2747"/>
      <c r="L142" s="2747"/>
      <c r="M142" s="2747"/>
      <c r="N142" s="2747"/>
      <c r="O142" s="2747"/>
      <c r="P142" s="997"/>
    </row>
    <row r="143" spans="1:16" x14ac:dyDescent="0.25">
      <c r="A143" s="2771" t="s">
        <v>1</v>
      </c>
      <c r="B143" s="2772"/>
      <c r="C143" s="2772"/>
      <c r="D143" s="2773"/>
      <c r="E143" s="1000" t="s">
        <v>0</v>
      </c>
      <c r="F143" s="2770"/>
      <c r="G143" s="2770"/>
      <c r="H143" s="1001"/>
      <c r="I143" s="2866" t="s">
        <v>41</v>
      </c>
      <c r="J143" s="2866" t="s">
        <v>40</v>
      </c>
      <c r="K143" s="2866" t="s">
        <v>358</v>
      </c>
      <c r="L143" s="76">
        <v>2025</v>
      </c>
      <c r="M143" s="2866" t="s">
        <v>359</v>
      </c>
      <c r="N143" s="76">
        <v>2026</v>
      </c>
      <c r="O143" s="76">
        <v>2027</v>
      </c>
      <c r="P143" s="76">
        <v>2028</v>
      </c>
    </row>
    <row r="144" spans="1:16" ht="42" x14ac:dyDescent="0.25">
      <c r="A144" s="2774"/>
      <c r="B144" s="2775"/>
      <c r="C144" s="2775"/>
      <c r="D144" s="2776"/>
      <c r="E144" s="76" t="s">
        <v>42</v>
      </c>
      <c r="F144" s="76" t="s">
        <v>36</v>
      </c>
      <c r="G144" s="734" t="s">
        <v>13</v>
      </c>
      <c r="H144" s="76" t="s">
        <v>37</v>
      </c>
      <c r="I144" s="2867"/>
      <c r="J144" s="2867"/>
      <c r="K144" s="2867"/>
      <c r="L144" s="782" t="s">
        <v>39</v>
      </c>
      <c r="M144" s="2867"/>
      <c r="N144" s="734" t="s">
        <v>13</v>
      </c>
      <c r="O144" s="734" t="s">
        <v>14</v>
      </c>
      <c r="P144" s="734" t="s">
        <v>14</v>
      </c>
    </row>
    <row r="145" spans="1:20" x14ac:dyDescent="0.25">
      <c r="A145" s="1000">
        <v>1</v>
      </c>
      <c r="B145" s="2770"/>
      <c r="C145" s="2770"/>
      <c r="D145" s="1001"/>
      <c r="E145" s="76">
        <v>2</v>
      </c>
      <c r="F145" s="76">
        <v>3</v>
      </c>
      <c r="G145" s="76">
        <v>4</v>
      </c>
      <c r="H145" s="76">
        <v>5</v>
      </c>
      <c r="I145" s="76">
        <v>6</v>
      </c>
      <c r="J145" s="76">
        <v>7</v>
      </c>
      <c r="K145" s="76">
        <v>8</v>
      </c>
      <c r="L145" s="76">
        <v>9</v>
      </c>
      <c r="M145" s="76" t="s">
        <v>43</v>
      </c>
      <c r="N145" s="76">
        <v>11</v>
      </c>
      <c r="O145" s="76">
        <v>12</v>
      </c>
      <c r="P145" s="76">
        <v>13</v>
      </c>
    </row>
    <row r="146" spans="1:20" x14ac:dyDescent="0.25">
      <c r="A146" s="2803"/>
      <c r="B146" s="2805"/>
      <c r="C146" s="2805"/>
      <c r="D146" s="2804"/>
      <c r="E146" s="187"/>
      <c r="F146" s="187"/>
      <c r="G146" s="187"/>
      <c r="H146" s="187"/>
      <c r="I146" s="195"/>
      <c r="J146" s="632"/>
      <c r="K146" s="783"/>
      <c r="L146" s="783"/>
      <c r="M146" s="783"/>
      <c r="N146" s="784"/>
      <c r="O146" s="784"/>
      <c r="P146" s="659"/>
    </row>
    <row r="147" spans="1:20" x14ac:dyDescent="0.25">
      <c r="A147" s="1000"/>
      <c r="B147" s="2770"/>
      <c r="C147" s="2770"/>
      <c r="D147" s="1001"/>
      <c r="E147" s="659"/>
      <c r="F147" s="659"/>
      <c r="G147" s="659"/>
      <c r="H147" s="659"/>
      <c r="I147" s="659"/>
      <c r="J147" s="659"/>
      <c r="K147" s="659"/>
      <c r="L147" s="659"/>
      <c r="M147" s="659"/>
      <c r="N147" s="659"/>
      <c r="O147" s="659"/>
      <c r="P147" s="659"/>
      <c r="T147" s="764" t="s">
        <v>118</v>
      </c>
    </row>
    <row r="148" spans="1:20" s="121" customFormat="1" x14ac:dyDescent="0.25">
      <c r="A148" s="2837" t="s">
        <v>44</v>
      </c>
      <c r="B148" s="2838"/>
      <c r="C148" s="2838"/>
      <c r="D148" s="2838"/>
      <c r="E148" s="2838"/>
      <c r="F148" s="2838"/>
      <c r="G148" s="2838"/>
      <c r="H148" s="2838"/>
      <c r="I148" s="2838"/>
      <c r="J148" s="2838"/>
      <c r="K148" s="2838"/>
      <c r="L148" s="2838"/>
      <c r="M148" s="2838"/>
      <c r="N148" s="2838"/>
      <c r="O148" s="2838"/>
      <c r="P148" s="2839"/>
    </row>
    <row r="149" spans="1:20" s="121" customFormat="1" x14ac:dyDescent="0.25">
      <c r="A149" s="1031" t="s">
        <v>45</v>
      </c>
      <c r="B149" s="1032"/>
      <c r="C149" s="1032"/>
      <c r="D149" s="1032"/>
      <c r="E149" s="1032"/>
      <c r="F149" s="1032"/>
      <c r="G149" s="1032"/>
      <c r="H149" s="1032"/>
      <c r="I149" s="1032"/>
      <c r="J149" s="1032"/>
      <c r="K149" s="1032"/>
      <c r="L149" s="1032"/>
      <c r="M149" s="1032"/>
      <c r="N149" s="1032"/>
      <c r="O149" s="1032"/>
      <c r="P149" s="2833"/>
    </row>
    <row r="150" spans="1:20" s="121" customFormat="1" x14ac:dyDescent="0.25">
      <c r="A150" s="1031" t="s">
        <v>46</v>
      </c>
      <c r="B150" s="1032"/>
      <c r="C150" s="1032"/>
      <c r="D150" s="1032"/>
      <c r="E150" s="1032"/>
      <c r="F150" s="1032"/>
      <c r="G150" s="1032"/>
      <c r="H150" s="1032"/>
      <c r="I150" s="1032"/>
      <c r="J150" s="1032"/>
      <c r="K150" s="1032"/>
      <c r="L150" s="1032"/>
      <c r="M150" s="1032"/>
      <c r="N150" s="1032"/>
      <c r="O150" s="1032"/>
      <c r="P150" s="2833"/>
    </row>
    <row r="151" spans="1:20" s="121" customFormat="1" x14ac:dyDescent="0.25">
      <c r="A151" s="2834" t="s">
        <v>47</v>
      </c>
      <c r="B151" s="2835"/>
      <c r="C151" s="2835"/>
      <c r="D151" s="2835"/>
      <c r="E151" s="2835"/>
      <c r="F151" s="2835"/>
      <c r="G151" s="2835"/>
      <c r="H151" s="2835"/>
      <c r="I151" s="2835"/>
      <c r="J151" s="2835"/>
      <c r="K151" s="2835"/>
      <c r="L151" s="2835"/>
      <c r="M151" s="2835"/>
      <c r="N151" s="2835"/>
      <c r="O151" s="2835"/>
      <c r="P151" s="2836"/>
    </row>
    <row r="153" spans="1:20" x14ac:dyDescent="0.25">
      <c r="A153" s="1032" t="s">
        <v>239</v>
      </c>
      <c r="B153" s="1032"/>
      <c r="C153" s="1032"/>
      <c r="D153" s="1032"/>
      <c r="E153" s="1032"/>
      <c r="F153" s="1032"/>
      <c r="G153" s="1032"/>
      <c r="H153" s="1032"/>
      <c r="I153" s="1032"/>
      <c r="J153" s="1032"/>
      <c r="K153" s="1032"/>
      <c r="L153" s="1032"/>
      <c r="M153" s="1032"/>
      <c r="N153" s="1032"/>
      <c r="O153" s="1032"/>
      <c r="P153" s="1032"/>
    </row>
    <row r="154" spans="1:20" x14ac:dyDescent="0.25">
      <c r="A154" s="121"/>
      <c r="C154" s="121"/>
      <c r="D154" s="121"/>
      <c r="E154" s="121"/>
      <c r="F154" s="121"/>
      <c r="G154" s="121"/>
      <c r="H154" s="121"/>
      <c r="I154" s="121"/>
      <c r="J154" s="121"/>
      <c r="K154" s="121"/>
      <c r="L154" s="121"/>
      <c r="M154" s="121"/>
      <c r="N154" s="121"/>
      <c r="O154" s="121"/>
      <c r="P154" s="121"/>
    </row>
  </sheetData>
  <mergeCells count="443">
    <mergeCell ref="A116:D116"/>
    <mergeCell ref="G116:H116"/>
    <mergeCell ref="K116:L116"/>
    <mergeCell ref="M116:N116"/>
    <mergeCell ref="O116:P116"/>
    <mergeCell ref="A131:D131"/>
    <mergeCell ref="G131:H131"/>
    <mergeCell ref="K131:L131"/>
    <mergeCell ref="M131:N131"/>
    <mergeCell ref="O131:P131"/>
    <mergeCell ref="A130:D130"/>
    <mergeCell ref="G130:H130"/>
    <mergeCell ref="K130:L130"/>
    <mergeCell ref="M130:N130"/>
    <mergeCell ref="O130:P130"/>
    <mergeCell ref="A127:D127"/>
    <mergeCell ref="G127:H127"/>
    <mergeCell ref="K127:L127"/>
    <mergeCell ref="M127:N127"/>
    <mergeCell ref="O127:P127"/>
    <mergeCell ref="A125:D125"/>
    <mergeCell ref="G125:H125"/>
    <mergeCell ref="K125:L125"/>
    <mergeCell ref="M125:N125"/>
    <mergeCell ref="A140:D140"/>
    <mergeCell ref="G140:H140"/>
    <mergeCell ref="K140:L140"/>
    <mergeCell ref="M140:N140"/>
    <mergeCell ref="O140:P140"/>
    <mergeCell ref="A151:P151"/>
    <mergeCell ref="A153:P153"/>
    <mergeCell ref="A145:D145"/>
    <mergeCell ref="A146:D146"/>
    <mergeCell ref="A147:D147"/>
    <mergeCell ref="A148:P148"/>
    <mergeCell ref="A149:P149"/>
    <mergeCell ref="A150:P150"/>
    <mergeCell ref="A142:P142"/>
    <mergeCell ref="A143:D144"/>
    <mergeCell ref="E143:H143"/>
    <mergeCell ref="I143:I144"/>
    <mergeCell ref="J143:J144"/>
    <mergeCell ref="K143:K144"/>
    <mergeCell ref="M143:M144"/>
    <mergeCell ref="A139:D139"/>
    <mergeCell ref="G139:H139"/>
    <mergeCell ref="K139:L139"/>
    <mergeCell ref="M139:N139"/>
    <mergeCell ref="O139:P139"/>
    <mergeCell ref="K137:L137"/>
    <mergeCell ref="M137:N137"/>
    <mergeCell ref="O137:P137"/>
    <mergeCell ref="A138:D138"/>
    <mergeCell ref="G138:H138"/>
    <mergeCell ref="K138:L138"/>
    <mergeCell ref="M138:N138"/>
    <mergeCell ref="O138:P138"/>
    <mergeCell ref="A135:D135"/>
    <mergeCell ref="G135:H135"/>
    <mergeCell ref="K135:L135"/>
    <mergeCell ref="M135:N135"/>
    <mergeCell ref="O135:P135"/>
    <mergeCell ref="A136:D136"/>
    <mergeCell ref="G136:H136"/>
    <mergeCell ref="K136:L136"/>
    <mergeCell ref="M136:N136"/>
    <mergeCell ref="O136:P136"/>
    <mergeCell ref="A133:D133"/>
    <mergeCell ref="G133:H133"/>
    <mergeCell ref="K133:L133"/>
    <mergeCell ref="M133:N133"/>
    <mergeCell ref="O133:P133"/>
    <mergeCell ref="A134:D134"/>
    <mergeCell ref="G134:H134"/>
    <mergeCell ref="K134:L134"/>
    <mergeCell ref="M134:N134"/>
    <mergeCell ref="O134:P134"/>
    <mergeCell ref="A132:D132"/>
    <mergeCell ref="G132:H132"/>
    <mergeCell ref="K132:L132"/>
    <mergeCell ref="M132:N132"/>
    <mergeCell ref="O132:P132"/>
    <mergeCell ref="A128:D128"/>
    <mergeCell ref="G128:H128"/>
    <mergeCell ref="K128:L128"/>
    <mergeCell ref="M128:N128"/>
    <mergeCell ref="O128:P128"/>
    <mergeCell ref="A129:D129"/>
    <mergeCell ref="G129:H129"/>
    <mergeCell ref="K129:L129"/>
    <mergeCell ref="M129:N129"/>
    <mergeCell ref="O129:P129"/>
    <mergeCell ref="O125:P125"/>
    <mergeCell ref="A126:D126"/>
    <mergeCell ref="G126:H126"/>
    <mergeCell ref="K126:L126"/>
    <mergeCell ref="M126:N126"/>
    <mergeCell ref="O126:P126"/>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7"/>
    <mergeCell ref="E106:F106"/>
    <mergeCell ref="G106:H106"/>
    <mergeCell ref="K106:L106"/>
    <mergeCell ref="M106:N106"/>
    <mergeCell ref="O106:P106"/>
    <mergeCell ref="G107:H107"/>
    <mergeCell ref="K107:L107"/>
    <mergeCell ref="M107:N107"/>
    <mergeCell ref="O107:P107"/>
    <mergeCell ref="C98:I98"/>
    <mergeCell ref="C99:I99"/>
    <mergeCell ref="C100:I100"/>
    <mergeCell ref="C101:I101"/>
    <mergeCell ref="A105:P105"/>
    <mergeCell ref="A93:C93"/>
    <mergeCell ref="D93:P93"/>
    <mergeCell ref="A94:C94"/>
    <mergeCell ref="D94:P94"/>
    <mergeCell ref="A95:P95"/>
    <mergeCell ref="A96:A97"/>
    <mergeCell ref="B96:B97"/>
    <mergeCell ref="C96:I97"/>
    <mergeCell ref="J96:J97"/>
    <mergeCell ref="C103:I103"/>
    <mergeCell ref="C102:I102"/>
    <mergeCell ref="A99:A102"/>
    <mergeCell ref="A89:B89"/>
    <mergeCell ref="C89:N89"/>
    <mergeCell ref="O89:P89"/>
    <mergeCell ref="A91:P91"/>
    <mergeCell ref="A92:C92"/>
    <mergeCell ref="D92:P92"/>
    <mergeCell ref="A87:B87"/>
    <mergeCell ref="C87:N87"/>
    <mergeCell ref="O87:P87"/>
    <mergeCell ref="A88:B88"/>
    <mergeCell ref="C88:N88"/>
    <mergeCell ref="O88:P88"/>
    <mergeCell ref="A83:B83"/>
    <mergeCell ref="I83:J83"/>
    <mergeCell ref="A84:B84"/>
    <mergeCell ref="A85:P85"/>
    <mergeCell ref="A86:B86"/>
    <mergeCell ref="C86:N86"/>
    <mergeCell ref="O86:P86"/>
    <mergeCell ref="A78:B78"/>
    <mergeCell ref="I78:J78"/>
    <mergeCell ref="A79:B79"/>
    <mergeCell ref="I79:J79"/>
    <mergeCell ref="A80:B80"/>
    <mergeCell ref="A81:B81"/>
    <mergeCell ref="I81:J81"/>
    <mergeCell ref="A82:B82"/>
    <mergeCell ref="A74:B74"/>
    <mergeCell ref="I74:J74"/>
    <mergeCell ref="A75:B75"/>
    <mergeCell ref="I75:J75"/>
    <mergeCell ref="A76:B76"/>
    <mergeCell ref="I76:J76"/>
    <mergeCell ref="A71:B71"/>
    <mergeCell ref="I71:J71"/>
    <mergeCell ref="A72:B72"/>
    <mergeCell ref="I72:J72"/>
    <mergeCell ref="A73:B73"/>
    <mergeCell ref="I73:J73"/>
    <mergeCell ref="A69:B69"/>
    <mergeCell ref="I69:J69"/>
    <mergeCell ref="A70:B70"/>
    <mergeCell ref="I70:J70"/>
    <mergeCell ref="A61:B61"/>
    <mergeCell ref="I61:J61"/>
    <mergeCell ref="A66:B66"/>
    <mergeCell ref="I66:J66"/>
    <mergeCell ref="A67:B67"/>
    <mergeCell ref="I67:J67"/>
    <mergeCell ref="A62:B62"/>
    <mergeCell ref="A63:B63"/>
    <mergeCell ref="I63:J63"/>
    <mergeCell ref="A64:B64"/>
    <mergeCell ref="I64:J64"/>
    <mergeCell ref="A65:B65"/>
    <mergeCell ref="I65:J65"/>
    <mergeCell ref="A68:B68"/>
    <mergeCell ref="I62:J62"/>
    <mergeCell ref="A56:B56"/>
    <mergeCell ref="I56:J56"/>
    <mergeCell ref="A59:B59"/>
    <mergeCell ref="I59:J59"/>
    <mergeCell ref="A60:B60"/>
    <mergeCell ref="I60:J60"/>
    <mergeCell ref="A54:B54"/>
    <mergeCell ref="I54:J54"/>
    <mergeCell ref="A55:B55"/>
    <mergeCell ref="I55:J55"/>
    <mergeCell ref="A50:P50"/>
    <mergeCell ref="A51:B52"/>
    <mergeCell ref="C51:H51"/>
    <mergeCell ref="I51:J52"/>
    <mergeCell ref="A53:B53"/>
    <mergeCell ref="I53:J53"/>
    <mergeCell ref="A47:C47"/>
    <mergeCell ref="E47:F47"/>
    <mergeCell ref="G47:H47"/>
    <mergeCell ref="A48:C48"/>
    <mergeCell ref="E48:F48"/>
    <mergeCell ref="G48:H48"/>
    <mergeCell ref="A45:C45"/>
    <mergeCell ref="E45:F45"/>
    <mergeCell ref="G45:H45"/>
    <mergeCell ref="A46:C46"/>
    <mergeCell ref="E46:F46"/>
    <mergeCell ref="G46:H46"/>
    <mergeCell ref="A43:C43"/>
    <mergeCell ref="E43:F43"/>
    <mergeCell ref="G43:H43"/>
    <mergeCell ref="A44:C44"/>
    <mergeCell ref="E44:F44"/>
    <mergeCell ref="G44:H44"/>
    <mergeCell ref="A41:C41"/>
    <mergeCell ref="E41:F41"/>
    <mergeCell ref="G41:H41"/>
    <mergeCell ref="A42:C42"/>
    <mergeCell ref="E42:F42"/>
    <mergeCell ref="G42:H42"/>
    <mergeCell ref="A39:C39"/>
    <mergeCell ref="E39:F39"/>
    <mergeCell ref="G39:H39"/>
    <mergeCell ref="A40:C40"/>
    <mergeCell ref="E40:F40"/>
    <mergeCell ref="G40:H40"/>
    <mergeCell ref="A33:B33"/>
    <mergeCell ref="G33:H33"/>
    <mergeCell ref="K33:L33"/>
    <mergeCell ref="M33:N33"/>
    <mergeCell ref="O33:P33"/>
    <mergeCell ref="A37:C38"/>
    <mergeCell ref="D37:F37"/>
    <mergeCell ref="G37:J37"/>
    <mergeCell ref="K37:M37"/>
    <mergeCell ref="N37:P37"/>
    <mergeCell ref="E38:F38"/>
    <mergeCell ref="G38:H38"/>
    <mergeCell ref="A34:B34"/>
    <mergeCell ref="G34:H34"/>
    <mergeCell ref="K34:L34"/>
    <mergeCell ref="M34:N34"/>
    <mergeCell ref="O34:P34"/>
    <mergeCell ref="A36:P36"/>
    <mergeCell ref="A31:B31"/>
    <mergeCell ref="G31:H31"/>
    <mergeCell ref="K31:L31"/>
    <mergeCell ref="M31:N31"/>
    <mergeCell ref="O31:P31"/>
    <mergeCell ref="A32:B32"/>
    <mergeCell ref="G32:H32"/>
    <mergeCell ref="K32:L32"/>
    <mergeCell ref="M32:N32"/>
    <mergeCell ref="O32:P32"/>
    <mergeCell ref="A29:B29"/>
    <mergeCell ref="G29:H29"/>
    <mergeCell ref="K29:L29"/>
    <mergeCell ref="M29:N29"/>
    <mergeCell ref="O29:P29"/>
    <mergeCell ref="A30:B30"/>
    <mergeCell ref="G30:H30"/>
    <mergeCell ref="K30:L30"/>
    <mergeCell ref="M30:N30"/>
    <mergeCell ref="O30:P30"/>
    <mergeCell ref="A27:B27"/>
    <mergeCell ref="G27:H27"/>
    <mergeCell ref="K27:L27"/>
    <mergeCell ref="M27:N27"/>
    <mergeCell ref="O27:P27"/>
    <mergeCell ref="A28:B28"/>
    <mergeCell ref="G28:H28"/>
    <mergeCell ref="K28:L28"/>
    <mergeCell ref="M28:N28"/>
    <mergeCell ref="O28:P28"/>
    <mergeCell ref="A25:B25"/>
    <mergeCell ref="G25:H25"/>
    <mergeCell ref="K25:L25"/>
    <mergeCell ref="M25:N25"/>
    <mergeCell ref="O25:P25"/>
    <mergeCell ref="A26:B26"/>
    <mergeCell ref="G26:H26"/>
    <mergeCell ref="K26:L26"/>
    <mergeCell ref="M26:N26"/>
    <mergeCell ref="O26:P26"/>
    <mergeCell ref="A23:B23"/>
    <mergeCell ref="G23:H23"/>
    <mergeCell ref="K23:L23"/>
    <mergeCell ref="M23:N23"/>
    <mergeCell ref="O23:P23"/>
    <mergeCell ref="A24:B24"/>
    <mergeCell ref="G24:H24"/>
    <mergeCell ref="K24:L24"/>
    <mergeCell ref="M24:N24"/>
    <mergeCell ref="O24:P24"/>
    <mergeCell ref="A18:D18"/>
    <mergeCell ref="G18:H18"/>
    <mergeCell ref="K18:L18"/>
    <mergeCell ref="M18:N18"/>
    <mergeCell ref="O18:P18"/>
    <mergeCell ref="O21:P21"/>
    <mergeCell ref="A22:B22"/>
    <mergeCell ref="G22:H22"/>
    <mergeCell ref="K22:L22"/>
    <mergeCell ref="M22:N22"/>
    <mergeCell ref="O22:P22"/>
    <mergeCell ref="A19:P19"/>
    <mergeCell ref="A20:B21"/>
    <mergeCell ref="C20:F20"/>
    <mergeCell ref="G20:H20"/>
    <mergeCell ref="K20:L20"/>
    <mergeCell ref="M20:N20"/>
    <mergeCell ref="O20:P20"/>
    <mergeCell ref="G21:H21"/>
    <mergeCell ref="K21:L21"/>
    <mergeCell ref="M21:N21"/>
    <mergeCell ref="A16:D16"/>
    <mergeCell ref="G16:H16"/>
    <mergeCell ref="K16:L16"/>
    <mergeCell ref="M16:N16"/>
    <mergeCell ref="O16:P16"/>
    <mergeCell ref="A17:D17"/>
    <mergeCell ref="G17:H17"/>
    <mergeCell ref="K17:L17"/>
    <mergeCell ref="M17:N17"/>
    <mergeCell ref="O17:P17"/>
    <mergeCell ref="O13:P13"/>
    <mergeCell ref="A14:D14"/>
    <mergeCell ref="G14:H14"/>
    <mergeCell ref="K14:L14"/>
    <mergeCell ref="M14:N14"/>
    <mergeCell ref="O14:P14"/>
    <mergeCell ref="A15:D15"/>
    <mergeCell ref="G15:H15"/>
    <mergeCell ref="K15:L15"/>
    <mergeCell ref="M15:N15"/>
    <mergeCell ref="O15:P15"/>
    <mergeCell ref="A77:B77"/>
    <mergeCell ref="A58:B58"/>
    <mergeCell ref="A57:B57"/>
    <mergeCell ref="N1:P1"/>
    <mergeCell ref="E2:J2"/>
    <mergeCell ref="D3:L3"/>
    <mergeCell ref="A6:C6"/>
    <mergeCell ref="D6:O6"/>
    <mergeCell ref="A7:C7"/>
    <mergeCell ref="D7:O7"/>
    <mergeCell ref="A8:C8"/>
    <mergeCell ref="D8:O8"/>
    <mergeCell ref="A9:P9"/>
    <mergeCell ref="A10:P10"/>
    <mergeCell ref="A11:P11"/>
    <mergeCell ref="A12:D13"/>
    <mergeCell ref="E12:F12"/>
    <mergeCell ref="G12:H12"/>
    <mergeCell ref="K12:L12"/>
    <mergeCell ref="M12:N12"/>
    <mergeCell ref="O12:P12"/>
    <mergeCell ref="G13:H13"/>
    <mergeCell ref="K13:L13"/>
    <mergeCell ref="M13:N13"/>
  </mergeCells>
  <phoneticPr fontId="54" type="noConversion"/>
  <pageMargins left="0.2" right="0.2" top="0.75" bottom="0.75" header="0.3" footer="0.3"/>
  <pageSetup paperSize="9" scale="8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P84"/>
  <sheetViews>
    <sheetView workbookViewId="0">
      <selection activeCell="D3" sqref="D3:L3"/>
    </sheetView>
  </sheetViews>
  <sheetFormatPr defaultColWidth="8.5703125" defaultRowHeight="15" x14ac:dyDescent="0.25"/>
  <cols>
    <col min="1" max="1" width="10.42578125" style="832" customWidth="1"/>
    <col min="2" max="2" width="13.42578125" style="785" customWidth="1"/>
    <col min="3" max="3" width="8.42578125" style="785" customWidth="1"/>
    <col min="4" max="4" width="10.42578125" style="785" customWidth="1"/>
    <col min="5" max="5" width="8.42578125" style="785" customWidth="1"/>
    <col min="6" max="6" width="9.42578125" style="785" customWidth="1"/>
    <col min="7" max="7" width="8" style="785" customWidth="1"/>
    <col min="8" max="8" width="9.42578125" style="785" customWidth="1"/>
    <col min="9" max="10" width="11.42578125" style="785" customWidth="1"/>
    <col min="11" max="11" width="11.5703125" style="785" customWidth="1"/>
    <col min="12" max="12" width="9.5703125" style="785" customWidth="1"/>
    <col min="13" max="13" width="10.42578125" style="785" customWidth="1"/>
    <col min="14" max="14" width="11.42578125" style="785" customWidth="1"/>
    <col min="15" max="15" width="12.42578125" style="785" customWidth="1"/>
    <col min="16" max="16" width="14.42578125" style="785" customWidth="1"/>
    <col min="17" max="17" width="8.5703125" style="785" customWidth="1"/>
    <col min="18" max="16384" width="8.5703125" style="785"/>
  </cols>
  <sheetData>
    <row r="1" spans="1:16" s="831" customFormat="1" x14ac:dyDescent="0.25">
      <c r="A1" s="830"/>
      <c r="N1" s="1185" t="s">
        <v>66</v>
      </c>
      <c r="O1" s="1185"/>
      <c r="P1" s="1185"/>
    </row>
    <row r="2" spans="1:16" x14ac:dyDescent="0.25">
      <c r="E2" s="1186" t="s">
        <v>28</v>
      </c>
      <c r="F2" s="1186"/>
      <c r="G2" s="1186"/>
      <c r="H2" s="1186"/>
      <c r="I2" s="1186"/>
      <c r="J2" s="1186"/>
    </row>
    <row r="3" spans="1:16" x14ac:dyDescent="0.25">
      <c r="D3" s="1186" t="s">
        <v>355</v>
      </c>
      <c r="E3" s="1186"/>
      <c r="F3" s="1186"/>
      <c r="G3" s="1186"/>
      <c r="H3" s="1186"/>
      <c r="I3" s="1186"/>
      <c r="J3" s="1186"/>
      <c r="K3" s="1186"/>
      <c r="L3" s="1186"/>
    </row>
    <row r="4" spans="1:16" x14ac:dyDescent="0.25">
      <c r="D4" s="786"/>
      <c r="E4" s="786"/>
      <c r="F4" s="786"/>
      <c r="G4" s="786"/>
      <c r="H4" s="786"/>
      <c r="I4" s="786"/>
      <c r="J4" s="786"/>
      <c r="K4" s="786"/>
      <c r="L4" s="786"/>
    </row>
    <row r="5" spans="1:16" x14ac:dyDescent="0.25">
      <c r="P5" s="787" t="s">
        <v>0</v>
      </c>
    </row>
    <row r="6" spans="1:16" x14ac:dyDescent="0.25">
      <c r="A6" s="1187" t="s">
        <v>29</v>
      </c>
      <c r="B6" s="1187"/>
      <c r="C6" s="1187"/>
      <c r="D6" s="1188" t="s">
        <v>147</v>
      </c>
      <c r="E6" s="1189"/>
      <c r="F6" s="1189"/>
      <c r="G6" s="1189"/>
      <c r="H6" s="1189"/>
      <c r="I6" s="1189"/>
      <c r="J6" s="1189"/>
      <c r="K6" s="1189"/>
      <c r="L6" s="1189"/>
      <c r="M6" s="1189"/>
      <c r="N6" s="1189"/>
      <c r="O6" s="1190"/>
      <c r="P6" s="161">
        <v>1</v>
      </c>
    </row>
    <row r="7" spans="1:16" x14ac:dyDescent="0.25">
      <c r="A7" s="1187" t="s">
        <v>30</v>
      </c>
      <c r="B7" s="1187"/>
      <c r="C7" s="1187"/>
      <c r="D7" s="1191" t="s">
        <v>69</v>
      </c>
      <c r="E7" s="1191"/>
      <c r="F7" s="1191"/>
      <c r="G7" s="1191"/>
      <c r="H7" s="1191"/>
      <c r="I7" s="1191"/>
      <c r="J7" s="1191"/>
      <c r="K7" s="1191"/>
      <c r="L7" s="1191"/>
      <c r="M7" s="1191"/>
      <c r="N7" s="1191"/>
      <c r="O7" s="1191"/>
      <c r="P7" s="788" t="s">
        <v>70</v>
      </c>
    </row>
    <row r="8" spans="1:16" x14ac:dyDescent="0.25">
      <c r="A8" s="1187" t="s">
        <v>31</v>
      </c>
      <c r="B8" s="1187"/>
      <c r="C8" s="1187"/>
      <c r="D8" s="1188"/>
      <c r="E8" s="1189"/>
      <c r="F8" s="1189"/>
      <c r="G8" s="1189"/>
      <c r="H8" s="1189"/>
      <c r="I8" s="1189"/>
      <c r="J8" s="1189"/>
      <c r="K8" s="1189"/>
      <c r="L8" s="1189"/>
      <c r="M8" s="1189"/>
      <c r="N8" s="1189"/>
      <c r="O8" s="1190"/>
      <c r="P8" s="161"/>
    </row>
    <row r="10" spans="1:16" x14ac:dyDescent="0.25">
      <c r="A10" s="1188" t="s">
        <v>791</v>
      </c>
      <c r="B10" s="1189"/>
      <c r="C10" s="1189"/>
      <c r="D10" s="1189"/>
      <c r="E10" s="1189"/>
      <c r="F10" s="1189"/>
      <c r="G10" s="1189"/>
      <c r="H10" s="1189"/>
      <c r="I10" s="1189"/>
      <c r="J10" s="1189"/>
      <c r="K10" s="1189"/>
      <c r="L10" s="1189"/>
      <c r="M10" s="1189"/>
      <c r="N10" s="1189"/>
      <c r="O10" s="1189"/>
      <c r="P10" s="1190"/>
    </row>
    <row r="11" spans="1:16" x14ac:dyDescent="0.25">
      <c r="A11" s="801"/>
      <c r="B11" s="789"/>
      <c r="C11" s="789"/>
      <c r="D11" s="789"/>
      <c r="E11" s="789"/>
      <c r="F11" s="789"/>
      <c r="G11" s="789"/>
      <c r="H11" s="789"/>
      <c r="I11" s="789"/>
      <c r="J11" s="789"/>
      <c r="K11" s="789"/>
      <c r="L11" s="789"/>
      <c r="M11" s="789"/>
      <c r="N11" s="789"/>
      <c r="O11" s="789"/>
      <c r="P11" s="789"/>
    </row>
    <row r="12" spans="1:16" x14ac:dyDescent="0.25">
      <c r="A12" s="1197" t="s">
        <v>1</v>
      </c>
      <c r="B12" s="1185"/>
      <c r="C12" s="1185"/>
      <c r="D12" s="1198"/>
      <c r="E12" s="1192" t="s">
        <v>0</v>
      </c>
      <c r="F12" s="1193"/>
      <c r="G12" s="1202">
        <v>2022</v>
      </c>
      <c r="H12" s="1202"/>
      <c r="I12" s="161">
        <v>2023</v>
      </c>
      <c r="J12" s="161">
        <v>2024</v>
      </c>
      <c r="K12" s="1203">
        <v>2025</v>
      </c>
      <c r="L12" s="1203"/>
      <c r="M12" s="1203">
        <v>2026</v>
      </c>
      <c r="N12" s="1203"/>
      <c r="O12" s="1203">
        <v>2027</v>
      </c>
      <c r="P12" s="1203"/>
    </row>
    <row r="13" spans="1:16" x14ac:dyDescent="0.25">
      <c r="A13" s="1199"/>
      <c r="B13" s="1200"/>
      <c r="C13" s="1200"/>
      <c r="D13" s="1201"/>
      <c r="E13" s="161" t="s">
        <v>33</v>
      </c>
      <c r="F13" s="188" t="s">
        <v>34</v>
      </c>
      <c r="G13" s="1192" t="s">
        <v>11</v>
      </c>
      <c r="H13" s="1193"/>
      <c r="I13" s="161" t="s">
        <v>11</v>
      </c>
      <c r="J13" s="161" t="s">
        <v>12</v>
      </c>
      <c r="K13" s="1192" t="s">
        <v>13</v>
      </c>
      <c r="L13" s="1193"/>
      <c r="M13" s="1192" t="s">
        <v>14</v>
      </c>
      <c r="N13" s="1193"/>
      <c r="O13" s="1192" t="s">
        <v>14</v>
      </c>
      <c r="P13" s="1193"/>
    </row>
    <row r="14" spans="1:16" x14ac:dyDescent="0.25">
      <c r="A14" s="1194" t="s">
        <v>35</v>
      </c>
      <c r="B14" s="1194"/>
      <c r="C14" s="1194"/>
      <c r="D14" s="1194"/>
      <c r="E14" s="161">
        <v>4</v>
      </c>
      <c r="F14" s="161"/>
      <c r="G14" s="1195">
        <f>G15+G16</f>
        <v>0</v>
      </c>
      <c r="H14" s="1196"/>
      <c r="I14" s="160">
        <f>I15+I16</f>
        <v>590.1</v>
      </c>
      <c r="J14" s="160">
        <f>J15+J16</f>
        <v>20000</v>
      </c>
      <c r="K14" s="1195">
        <f>K15+K16</f>
        <v>20000</v>
      </c>
      <c r="L14" s="1196"/>
      <c r="M14" s="1195">
        <f t="shared" ref="M14" si="0">M15+M16</f>
        <v>20000</v>
      </c>
      <c r="N14" s="1196"/>
      <c r="O14" s="1195">
        <f t="shared" ref="O14" si="1">O15+O16</f>
        <v>20000</v>
      </c>
      <c r="P14" s="1196"/>
    </row>
    <row r="15" spans="1:16" ht="18" customHeight="1" x14ac:dyDescent="0.25">
      <c r="A15" s="1279" t="s">
        <v>169</v>
      </c>
      <c r="B15" s="1280"/>
      <c r="C15" s="1280"/>
      <c r="D15" s="1281"/>
      <c r="E15" s="161"/>
      <c r="F15" s="161">
        <v>26</v>
      </c>
      <c r="G15" s="1207">
        <f>G69</f>
        <v>0</v>
      </c>
      <c r="H15" s="1207"/>
      <c r="I15" s="51">
        <f t="shared" ref="I15:K16" si="2">I69</f>
        <v>0</v>
      </c>
      <c r="J15" s="51">
        <f t="shared" si="2"/>
        <v>20000</v>
      </c>
      <c r="K15" s="1207">
        <f t="shared" si="2"/>
        <v>20000</v>
      </c>
      <c r="L15" s="1207"/>
      <c r="M15" s="1207">
        <f>M69</f>
        <v>20000</v>
      </c>
      <c r="N15" s="1207"/>
      <c r="O15" s="1207">
        <f>O69</f>
        <v>20000</v>
      </c>
      <c r="P15" s="1207"/>
    </row>
    <row r="16" spans="1:16" ht="25.15" customHeight="1" x14ac:dyDescent="0.25">
      <c r="A16" s="1204" t="s">
        <v>183</v>
      </c>
      <c r="B16" s="1205"/>
      <c r="C16" s="1205"/>
      <c r="D16" s="1206"/>
      <c r="E16" s="161"/>
      <c r="F16" s="161">
        <v>29</v>
      </c>
      <c r="G16" s="1207">
        <f>G70</f>
        <v>0</v>
      </c>
      <c r="H16" s="1207"/>
      <c r="I16" s="51">
        <f t="shared" si="2"/>
        <v>590.1</v>
      </c>
      <c r="J16" s="51">
        <f t="shared" si="2"/>
        <v>0</v>
      </c>
      <c r="K16" s="1207">
        <f t="shared" si="2"/>
        <v>0</v>
      </c>
      <c r="L16" s="1207"/>
      <c r="M16" s="1207">
        <f>M70</f>
        <v>0</v>
      </c>
      <c r="N16" s="1207"/>
      <c r="O16" s="1207">
        <f>O70</f>
        <v>0</v>
      </c>
      <c r="P16" s="1207"/>
    </row>
    <row r="18" spans="1:16" x14ac:dyDescent="0.25">
      <c r="A18" s="1197" t="s">
        <v>1</v>
      </c>
      <c r="B18" s="1198"/>
      <c r="C18" s="1203" t="s">
        <v>0</v>
      </c>
      <c r="D18" s="1203"/>
      <c r="E18" s="1203"/>
      <c r="F18" s="1203"/>
      <c r="G18" s="1202">
        <v>2023</v>
      </c>
      <c r="H18" s="1202"/>
      <c r="I18" s="161">
        <v>2024</v>
      </c>
      <c r="J18" s="161">
        <v>2025</v>
      </c>
      <c r="K18" s="1203">
        <v>2026</v>
      </c>
      <c r="L18" s="1203"/>
      <c r="M18" s="1203">
        <v>2027</v>
      </c>
      <c r="N18" s="1203"/>
      <c r="O18" s="1203">
        <v>2028</v>
      </c>
      <c r="P18" s="1203"/>
    </row>
    <row r="19" spans="1:16" x14ac:dyDescent="0.25">
      <c r="A19" s="1199"/>
      <c r="B19" s="1201"/>
      <c r="C19" s="161" t="s">
        <v>59</v>
      </c>
      <c r="D19" s="161" t="s">
        <v>60</v>
      </c>
      <c r="E19" s="161" t="s">
        <v>33</v>
      </c>
      <c r="F19" s="188" t="s">
        <v>34</v>
      </c>
      <c r="G19" s="1192" t="s">
        <v>11</v>
      </c>
      <c r="H19" s="1193"/>
      <c r="I19" s="161" t="s">
        <v>11</v>
      </c>
      <c r="J19" s="161" t="s">
        <v>12</v>
      </c>
      <c r="K19" s="1192" t="s">
        <v>13</v>
      </c>
      <c r="L19" s="1193"/>
      <c r="M19" s="1192" t="s">
        <v>14</v>
      </c>
      <c r="N19" s="1193"/>
      <c r="O19" s="1192" t="s">
        <v>14</v>
      </c>
      <c r="P19" s="1193"/>
    </row>
    <row r="20" spans="1:16" x14ac:dyDescent="0.25">
      <c r="A20" s="1208" t="s">
        <v>61</v>
      </c>
      <c r="B20" s="1209"/>
      <c r="C20" s="166"/>
      <c r="D20" s="166"/>
      <c r="E20" s="166"/>
      <c r="F20" s="166"/>
      <c r="G20" s="1210">
        <f>G24</f>
        <v>0</v>
      </c>
      <c r="H20" s="1210"/>
      <c r="I20" s="174">
        <f>I24</f>
        <v>590.1</v>
      </c>
      <c r="J20" s="65">
        <f>J24</f>
        <v>20000</v>
      </c>
      <c r="K20" s="1211">
        <f>K24</f>
        <v>20000</v>
      </c>
      <c r="L20" s="1212"/>
      <c r="M20" s="1211">
        <f>M24</f>
        <v>20000</v>
      </c>
      <c r="N20" s="1212"/>
      <c r="O20" s="1211">
        <f>O24</f>
        <v>20000</v>
      </c>
      <c r="P20" s="1212"/>
    </row>
    <row r="21" spans="1:16" x14ac:dyDescent="0.25">
      <c r="A21" s="1213" t="s">
        <v>127</v>
      </c>
      <c r="B21" s="1214"/>
      <c r="C21" s="161">
        <v>2</v>
      </c>
      <c r="D21" s="161"/>
      <c r="E21" s="161"/>
      <c r="F21" s="161"/>
      <c r="G21" s="1202"/>
      <c r="H21" s="1202"/>
      <c r="I21" s="175"/>
      <c r="J21" s="176"/>
      <c r="K21" s="1215"/>
      <c r="L21" s="1215"/>
      <c r="M21" s="1215"/>
      <c r="N21" s="1215"/>
      <c r="O21" s="1215"/>
      <c r="P21" s="1215"/>
    </row>
    <row r="22" spans="1:16" x14ac:dyDescent="0.25">
      <c r="A22" s="1203"/>
      <c r="B22" s="1203"/>
      <c r="C22" s="161"/>
      <c r="D22" s="161"/>
      <c r="E22" s="161"/>
      <c r="F22" s="161"/>
      <c r="G22" s="1202"/>
      <c r="H22" s="1202"/>
      <c r="I22" s="175"/>
      <c r="J22" s="176"/>
      <c r="K22" s="1215"/>
      <c r="L22" s="1215"/>
      <c r="M22" s="1215"/>
      <c r="N22" s="1215"/>
      <c r="O22" s="1215"/>
      <c r="P22" s="1215"/>
    </row>
    <row r="23" spans="1:16" x14ac:dyDescent="0.25">
      <c r="A23" s="1213" t="s">
        <v>63</v>
      </c>
      <c r="B23" s="1214"/>
      <c r="C23" s="161">
        <v>2</v>
      </c>
      <c r="D23" s="161"/>
      <c r="E23" s="161"/>
      <c r="F23" s="161"/>
      <c r="G23" s="1215"/>
      <c r="H23" s="1203"/>
      <c r="I23" s="177">
        <f>L41</f>
        <v>0</v>
      </c>
      <c r="J23" s="177">
        <f>M41</f>
        <v>0</v>
      </c>
      <c r="K23" s="1215">
        <f>N41</f>
        <v>0</v>
      </c>
      <c r="L23" s="1215"/>
      <c r="M23" s="1215">
        <f>O41</f>
        <v>0</v>
      </c>
      <c r="N23" s="1215"/>
      <c r="O23" s="1215">
        <f>P41</f>
        <v>0</v>
      </c>
      <c r="P23" s="1215"/>
    </row>
    <row r="24" spans="1:16" x14ac:dyDescent="0.25">
      <c r="A24" s="1213" t="s">
        <v>64</v>
      </c>
      <c r="B24" s="1214"/>
      <c r="C24" s="161">
        <v>1</v>
      </c>
      <c r="D24" s="161"/>
      <c r="E24" s="788"/>
      <c r="F24" s="161"/>
      <c r="G24" s="1221">
        <f>G14</f>
        <v>0</v>
      </c>
      <c r="H24" s="1222"/>
      <c r="I24" s="177">
        <f>I14</f>
        <v>590.1</v>
      </c>
      <c r="J24" s="177">
        <f>J14</f>
        <v>20000</v>
      </c>
      <c r="K24" s="1221">
        <f>K14</f>
        <v>20000</v>
      </c>
      <c r="L24" s="1223"/>
      <c r="M24" s="1221">
        <f>M14</f>
        <v>20000</v>
      </c>
      <c r="N24" s="1223"/>
      <c r="O24" s="1221">
        <f>O14</f>
        <v>20000</v>
      </c>
      <c r="P24" s="1223"/>
    </row>
    <row r="26" spans="1:16" x14ac:dyDescent="0.25">
      <c r="A26" s="1216" t="s">
        <v>792</v>
      </c>
      <c r="B26" s="1217"/>
      <c r="C26" s="1217"/>
      <c r="D26" s="1217"/>
      <c r="E26" s="1217"/>
      <c r="F26" s="1217"/>
      <c r="G26" s="1217"/>
      <c r="H26" s="1217"/>
      <c r="I26" s="1217"/>
      <c r="J26" s="1217"/>
      <c r="K26" s="1217"/>
      <c r="L26" s="1217"/>
      <c r="M26" s="1217"/>
      <c r="N26" s="1217"/>
      <c r="O26" s="1217"/>
      <c r="P26" s="1218"/>
    </row>
    <row r="27" spans="1:16" x14ac:dyDescent="0.25">
      <c r="A27" s="1202" t="s">
        <v>1</v>
      </c>
      <c r="B27" s="1202"/>
      <c r="C27" s="1202"/>
      <c r="D27" s="1202" t="s">
        <v>0</v>
      </c>
      <c r="E27" s="1202"/>
      <c r="F27" s="1202"/>
      <c r="G27" s="1202" t="s">
        <v>356</v>
      </c>
      <c r="H27" s="1202"/>
      <c r="I27" s="1202"/>
      <c r="J27" s="1202"/>
      <c r="K27" s="1202" t="s">
        <v>67</v>
      </c>
      <c r="L27" s="1202"/>
      <c r="M27" s="1202"/>
      <c r="N27" s="1202" t="s">
        <v>357</v>
      </c>
      <c r="O27" s="1202"/>
      <c r="P27" s="1202"/>
    </row>
    <row r="28" spans="1:16" ht="56.25" x14ac:dyDescent="0.25">
      <c r="A28" s="1202"/>
      <c r="B28" s="1202"/>
      <c r="C28" s="1202"/>
      <c r="D28" s="161" t="s">
        <v>33</v>
      </c>
      <c r="E28" s="1219" t="s">
        <v>51</v>
      </c>
      <c r="F28" s="1219"/>
      <c r="G28" s="1220" t="s">
        <v>48</v>
      </c>
      <c r="H28" s="1220"/>
      <c r="I28" s="792" t="s">
        <v>49</v>
      </c>
      <c r="J28" s="792" t="s">
        <v>50</v>
      </c>
      <c r="K28" s="792" t="s">
        <v>48</v>
      </c>
      <c r="L28" s="792" t="s">
        <v>49</v>
      </c>
      <c r="M28" s="792" t="s">
        <v>50</v>
      </c>
      <c r="N28" s="792" t="s">
        <v>48</v>
      </c>
      <c r="O28" s="792" t="s">
        <v>49</v>
      </c>
      <c r="P28" s="792" t="s">
        <v>50</v>
      </c>
    </row>
    <row r="29" spans="1:16" x14ac:dyDescent="0.25">
      <c r="A29" s="1187" t="s">
        <v>9</v>
      </c>
      <c r="B29" s="1187"/>
      <c r="C29" s="1187"/>
      <c r="D29" s="161"/>
      <c r="E29" s="1202">
        <v>3</v>
      </c>
      <c r="F29" s="1202"/>
      <c r="G29" s="1224">
        <f>G30</f>
        <v>20000</v>
      </c>
      <c r="H29" s="1224"/>
      <c r="I29" s="160"/>
      <c r="J29" s="160"/>
      <c r="K29" s="160">
        <f>K30</f>
        <v>20000</v>
      </c>
      <c r="L29" s="160"/>
      <c r="M29" s="160"/>
      <c r="N29" s="160">
        <f>N30</f>
        <v>20000</v>
      </c>
      <c r="O29" s="159"/>
      <c r="P29" s="159"/>
    </row>
    <row r="30" spans="1:16" s="793" customFormat="1" x14ac:dyDescent="0.25">
      <c r="A30" s="1225" t="s">
        <v>120</v>
      </c>
      <c r="B30" s="1225"/>
      <c r="C30" s="1225"/>
      <c r="D30" s="162" t="s">
        <v>56</v>
      </c>
      <c r="E30" s="1226"/>
      <c r="F30" s="1226"/>
      <c r="G30" s="1227">
        <f>G33</f>
        <v>20000</v>
      </c>
      <c r="H30" s="1227"/>
      <c r="I30" s="163"/>
      <c r="J30" s="163"/>
      <c r="K30" s="163">
        <f>K33</f>
        <v>20000</v>
      </c>
      <c r="L30" s="163"/>
      <c r="M30" s="163"/>
      <c r="N30" s="163">
        <f>N33</f>
        <v>20000</v>
      </c>
      <c r="O30" s="162"/>
      <c r="P30" s="162"/>
    </row>
    <row r="31" spans="1:16" s="793" customFormat="1" x14ac:dyDescent="0.25">
      <c r="A31" s="1228" t="s">
        <v>53</v>
      </c>
      <c r="B31" s="1229"/>
      <c r="C31" s="1230"/>
      <c r="D31" s="162" t="s">
        <v>57</v>
      </c>
      <c r="E31" s="1231"/>
      <c r="F31" s="1232"/>
      <c r="G31" s="1233"/>
      <c r="H31" s="1234"/>
      <c r="I31" s="163"/>
      <c r="J31" s="163"/>
      <c r="K31" s="163"/>
      <c r="L31" s="163"/>
      <c r="M31" s="163"/>
      <c r="N31" s="163"/>
      <c r="O31" s="162"/>
      <c r="P31" s="162"/>
    </row>
    <row r="32" spans="1:16" s="793" customFormat="1" x14ac:dyDescent="0.25">
      <c r="A32" s="1231"/>
      <c r="B32" s="1235"/>
      <c r="C32" s="1232"/>
      <c r="D32" s="162"/>
      <c r="E32" s="1231"/>
      <c r="F32" s="1232"/>
      <c r="G32" s="1233"/>
      <c r="H32" s="1234"/>
      <c r="I32" s="163"/>
      <c r="J32" s="163"/>
      <c r="K32" s="163"/>
      <c r="L32" s="163"/>
      <c r="M32" s="163"/>
      <c r="N32" s="163"/>
      <c r="O32" s="162"/>
      <c r="P32" s="162"/>
    </row>
    <row r="33" spans="1:16" x14ac:dyDescent="0.25">
      <c r="A33" s="1187" t="s">
        <v>9</v>
      </c>
      <c r="B33" s="1187"/>
      <c r="C33" s="1187"/>
      <c r="D33" s="161"/>
      <c r="E33" s="1202"/>
      <c r="F33" s="1202"/>
      <c r="G33" s="1224">
        <f>G35</f>
        <v>20000</v>
      </c>
      <c r="H33" s="1224"/>
      <c r="I33" s="160"/>
      <c r="J33" s="160"/>
      <c r="K33" s="160">
        <f>K35</f>
        <v>20000</v>
      </c>
      <c r="L33" s="160"/>
      <c r="M33" s="160"/>
      <c r="N33" s="160">
        <f>N35</f>
        <v>20000</v>
      </c>
      <c r="O33" s="159"/>
      <c r="P33" s="159"/>
    </row>
    <row r="34" spans="1:16" s="793" customFormat="1" x14ac:dyDescent="0.25">
      <c r="A34" s="1225" t="s">
        <v>54</v>
      </c>
      <c r="B34" s="1225"/>
      <c r="C34" s="1225"/>
      <c r="D34" s="833"/>
      <c r="E34" s="1226"/>
      <c r="F34" s="1226"/>
      <c r="G34" s="1227">
        <f>N41</f>
        <v>0</v>
      </c>
      <c r="H34" s="1227"/>
      <c r="I34" s="163"/>
      <c r="J34" s="163"/>
      <c r="K34" s="163">
        <f>O41</f>
        <v>0</v>
      </c>
      <c r="L34" s="163"/>
      <c r="M34" s="163"/>
      <c r="N34" s="163">
        <f>P41</f>
        <v>0</v>
      </c>
      <c r="O34" s="162"/>
      <c r="P34" s="162"/>
    </row>
    <row r="35" spans="1:16" s="793" customFormat="1" x14ac:dyDescent="0.25">
      <c r="A35" s="1225" t="s">
        <v>55</v>
      </c>
      <c r="B35" s="1225"/>
      <c r="C35" s="1225"/>
      <c r="D35" s="833" t="s">
        <v>119</v>
      </c>
      <c r="E35" s="1226">
        <v>1</v>
      </c>
      <c r="F35" s="1226"/>
      <c r="G35" s="1227">
        <f>J68</f>
        <v>20000</v>
      </c>
      <c r="H35" s="1227"/>
      <c r="I35" s="163"/>
      <c r="J35" s="163"/>
      <c r="K35" s="163">
        <f>K68</f>
        <v>20000</v>
      </c>
      <c r="L35" s="163"/>
      <c r="M35" s="163"/>
      <c r="N35" s="163">
        <f>M68</f>
        <v>20000</v>
      </c>
      <c r="O35" s="162"/>
      <c r="P35" s="162"/>
    </row>
    <row r="36" spans="1:16" x14ac:dyDescent="0.25">
      <c r="A36" s="1187"/>
      <c r="B36" s="1187"/>
      <c r="C36" s="1187"/>
      <c r="D36" s="166"/>
      <c r="E36" s="1202"/>
      <c r="F36" s="1202"/>
      <c r="G36" s="1202"/>
      <c r="H36" s="1202"/>
      <c r="I36" s="161"/>
      <c r="J36" s="161"/>
      <c r="K36" s="161"/>
      <c r="L36" s="161"/>
      <c r="M36" s="161"/>
      <c r="N36" s="161"/>
      <c r="O36" s="161"/>
      <c r="P36" s="161"/>
    </row>
    <row r="38" spans="1:16" x14ac:dyDescent="0.25">
      <c r="A38" s="1194" t="s">
        <v>793</v>
      </c>
      <c r="B38" s="1194"/>
      <c r="C38" s="1194"/>
      <c r="D38" s="1194"/>
      <c r="E38" s="1194"/>
      <c r="F38" s="1194"/>
      <c r="G38" s="1194"/>
      <c r="H38" s="1194"/>
      <c r="I38" s="1194"/>
      <c r="J38" s="1194"/>
      <c r="K38" s="1194"/>
      <c r="L38" s="1194"/>
      <c r="M38" s="1194"/>
      <c r="N38" s="1194"/>
      <c r="O38" s="1194"/>
      <c r="P38" s="1194"/>
    </row>
    <row r="39" spans="1:16" x14ac:dyDescent="0.25">
      <c r="A39" s="1202" t="s">
        <v>1</v>
      </c>
      <c r="B39" s="1202"/>
      <c r="C39" s="1202" t="s">
        <v>0</v>
      </c>
      <c r="D39" s="1202"/>
      <c r="E39" s="1202"/>
      <c r="F39" s="1202"/>
      <c r="G39" s="1202"/>
      <c r="H39" s="1202"/>
      <c r="I39" s="1197" t="s">
        <v>10</v>
      </c>
      <c r="J39" s="1198"/>
      <c r="K39" s="161">
        <v>2023</v>
      </c>
      <c r="L39" s="161">
        <v>2024</v>
      </c>
      <c r="M39" s="161">
        <v>2025</v>
      </c>
      <c r="N39" s="161">
        <v>2026</v>
      </c>
      <c r="O39" s="161">
        <v>2027</v>
      </c>
      <c r="P39" s="161">
        <v>2028</v>
      </c>
    </row>
    <row r="40" spans="1:16" ht="44.25" x14ac:dyDescent="0.25">
      <c r="A40" s="1202"/>
      <c r="B40" s="1202"/>
      <c r="C40" s="188" t="s">
        <v>3</v>
      </c>
      <c r="D40" s="188" t="s">
        <v>4</v>
      </c>
      <c r="E40" s="188" t="s">
        <v>5</v>
      </c>
      <c r="F40" s="188" t="s">
        <v>6</v>
      </c>
      <c r="G40" s="188" t="s">
        <v>7</v>
      </c>
      <c r="H40" s="188" t="s">
        <v>8</v>
      </c>
      <c r="I40" s="1199"/>
      <c r="J40" s="1201"/>
      <c r="K40" s="792" t="s">
        <v>11</v>
      </c>
      <c r="L40" s="792" t="s">
        <v>11</v>
      </c>
      <c r="M40" s="792" t="s">
        <v>11</v>
      </c>
      <c r="N40" s="792" t="s">
        <v>13</v>
      </c>
      <c r="O40" s="792" t="s">
        <v>14</v>
      </c>
      <c r="P40" s="792" t="s">
        <v>14</v>
      </c>
    </row>
    <row r="41" spans="1:16" x14ac:dyDescent="0.25">
      <c r="A41" s="1236" t="s">
        <v>9</v>
      </c>
      <c r="B41" s="1237"/>
      <c r="C41" s="63"/>
      <c r="D41" s="63"/>
      <c r="E41" s="63"/>
      <c r="F41" s="63"/>
      <c r="G41" s="63"/>
      <c r="H41" s="63"/>
      <c r="I41" s="1238"/>
      <c r="J41" s="1239"/>
      <c r="K41" s="160"/>
      <c r="L41" s="160"/>
      <c r="M41" s="160"/>
      <c r="N41" s="160"/>
      <c r="O41" s="160"/>
      <c r="P41" s="160"/>
    </row>
    <row r="42" spans="1:16" x14ac:dyDescent="0.25">
      <c r="A42" s="1246"/>
      <c r="B42" s="1247"/>
      <c r="C42" s="63"/>
      <c r="D42" s="63"/>
      <c r="E42" s="63"/>
      <c r="F42" s="63"/>
      <c r="G42" s="63"/>
      <c r="H42" s="166"/>
      <c r="I42" s="719"/>
      <c r="J42" s="720"/>
      <c r="K42" s="177"/>
      <c r="L42" s="177"/>
      <c r="M42" s="177"/>
      <c r="N42" s="177"/>
      <c r="O42" s="177"/>
      <c r="P42" s="177"/>
    </row>
    <row r="43" spans="1:16" x14ac:dyDescent="0.25">
      <c r="A43" s="1248"/>
      <c r="B43" s="1249"/>
      <c r="C43" s="63"/>
      <c r="D43" s="63"/>
      <c r="E43" s="63"/>
      <c r="F43" s="63"/>
      <c r="G43" s="63"/>
      <c r="H43" s="166"/>
      <c r="I43" s="719"/>
      <c r="J43" s="720"/>
      <c r="K43" s="177"/>
      <c r="L43" s="177"/>
      <c r="M43" s="177"/>
      <c r="N43" s="177"/>
      <c r="O43" s="177"/>
      <c r="P43" s="177"/>
    </row>
    <row r="44" spans="1:16" x14ac:dyDescent="0.25">
      <c r="A44" s="1250" t="s">
        <v>15</v>
      </c>
      <c r="B44" s="1251"/>
      <c r="C44" s="1251"/>
      <c r="D44" s="1251"/>
      <c r="E44" s="1251"/>
      <c r="F44" s="1251"/>
      <c r="G44" s="1251"/>
      <c r="H44" s="1251"/>
      <c r="I44" s="1251"/>
      <c r="J44" s="1251"/>
      <c r="K44" s="1251"/>
      <c r="L44" s="1251"/>
      <c r="M44" s="1251"/>
      <c r="N44" s="1251"/>
      <c r="O44" s="1251"/>
      <c r="P44" s="1252"/>
    </row>
    <row r="45" spans="1:16" x14ac:dyDescent="0.25">
      <c r="A45" s="1241"/>
      <c r="B45" s="1243"/>
      <c r="C45" s="1241"/>
      <c r="D45" s="1242"/>
      <c r="E45" s="1242"/>
      <c r="F45" s="1242"/>
      <c r="G45" s="1242"/>
      <c r="H45" s="1242"/>
      <c r="I45" s="1242"/>
      <c r="J45" s="1242"/>
      <c r="K45" s="1242"/>
      <c r="L45" s="1242"/>
      <c r="M45" s="1242"/>
      <c r="N45" s="1243"/>
      <c r="O45" s="1245" t="s">
        <v>0</v>
      </c>
      <c r="P45" s="1245"/>
    </row>
    <row r="46" spans="1:16" x14ac:dyDescent="0.25">
      <c r="A46" s="1240" t="s">
        <v>16</v>
      </c>
      <c r="B46" s="1240"/>
      <c r="C46" s="1241" t="s">
        <v>312</v>
      </c>
      <c r="D46" s="1242"/>
      <c r="E46" s="1242"/>
      <c r="F46" s="1242"/>
      <c r="G46" s="1242"/>
      <c r="H46" s="1242"/>
      <c r="I46" s="1242"/>
      <c r="J46" s="1242"/>
      <c r="K46" s="1242"/>
      <c r="L46" s="1242"/>
      <c r="M46" s="1242"/>
      <c r="N46" s="1243"/>
      <c r="O46" s="1244" t="s">
        <v>890</v>
      </c>
      <c r="P46" s="1244"/>
    </row>
    <row r="47" spans="1:16" x14ac:dyDescent="0.25">
      <c r="A47" s="1240" t="s">
        <v>17</v>
      </c>
      <c r="B47" s="1240"/>
      <c r="C47" s="1241" t="s">
        <v>164</v>
      </c>
      <c r="D47" s="1242"/>
      <c r="E47" s="1242"/>
      <c r="F47" s="1242"/>
      <c r="G47" s="1242"/>
      <c r="H47" s="1242"/>
      <c r="I47" s="1242"/>
      <c r="J47" s="1242"/>
      <c r="K47" s="1242"/>
      <c r="L47" s="1242"/>
      <c r="M47" s="1242"/>
      <c r="N47" s="1243"/>
      <c r="O47" s="1245">
        <v>58</v>
      </c>
      <c r="P47" s="1245"/>
    </row>
    <row r="48" spans="1:16" x14ac:dyDescent="0.25">
      <c r="A48" s="1240" t="s">
        <v>18</v>
      </c>
      <c r="B48" s="1240"/>
      <c r="C48" s="1241" t="s">
        <v>170</v>
      </c>
      <c r="D48" s="1242"/>
      <c r="E48" s="1242"/>
      <c r="F48" s="1242"/>
      <c r="G48" s="1242"/>
      <c r="H48" s="1242"/>
      <c r="I48" s="1242"/>
      <c r="J48" s="1242"/>
      <c r="K48" s="1242"/>
      <c r="L48" s="1242"/>
      <c r="M48" s="1242"/>
      <c r="N48" s="1243"/>
      <c r="O48" s="1244" t="s">
        <v>171</v>
      </c>
      <c r="P48" s="1244"/>
    </row>
    <row r="49" spans="1:16" x14ac:dyDescent="0.25">
      <c r="A49" s="834"/>
      <c r="B49" s="614"/>
      <c r="C49" s="614"/>
      <c r="D49" s="614"/>
      <c r="E49" s="614"/>
      <c r="F49" s="614"/>
      <c r="G49" s="614"/>
      <c r="H49" s="614"/>
      <c r="I49" s="614"/>
      <c r="J49" s="614"/>
      <c r="K49" s="614"/>
      <c r="L49" s="614"/>
      <c r="M49" s="614"/>
      <c r="N49" s="614"/>
      <c r="O49" s="614"/>
      <c r="P49" s="614"/>
    </row>
    <row r="50" spans="1:16" x14ac:dyDescent="0.25">
      <c r="A50" s="1253" t="s">
        <v>802</v>
      </c>
      <c r="B50" s="1253"/>
      <c r="C50" s="1253"/>
      <c r="D50" s="1253"/>
      <c r="E50" s="1253"/>
      <c r="F50" s="1253"/>
      <c r="G50" s="1253"/>
      <c r="H50" s="1253"/>
      <c r="I50" s="1253"/>
      <c r="J50" s="1253"/>
      <c r="K50" s="1253"/>
      <c r="L50" s="1253"/>
      <c r="M50" s="1253"/>
      <c r="N50" s="1253"/>
      <c r="O50" s="1253"/>
      <c r="P50" s="1253"/>
    </row>
    <row r="51" spans="1:16" s="122" customFormat="1" ht="37.5" customHeight="1" x14ac:dyDescent="0.25">
      <c r="A51" s="957" t="s">
        <v>20</v>
      </c>
      <c r="B51" s="957"/>
      <c r="C51" s="957"/>
      <c r="D51" s="1007" t="s">
        <v>783</v>
      </c>
      <c r="E51" s="1007"/>
      <c r="F51" s="1007"/>
      <c r="G51" s="1007"/>
      <c r="H51" s="1007"/>
      <c r="I51" s="1007"/>
      <c r="J51" s="1007"/>
      <c r="K51" s="1007"/>
      <c r="L51" s="1007"/>
      <c r="M51" s="1007"/>
      <c r="N51" s="1007"/>
      <c r="O51" s="1007"/>
      <c r="P51" s="1007"/>
    </row>
    <row r="52" spans="1:16" s="122" customFormat="1" ht="51" customHeight="1" x14ac:dyDescent="0.25">
      <c r="A52" s="1008" t="s">
        <v>296</v>
      </c>
      <c r="B52" s="1008"/>
      <c r="C52" s="1008"/>
      <c r="D52" s="1295" t="s">
        <v>782</v>
      </c>
      <c r="E52" s="1296"/>
      <c r="F52" s="1296"/>
      <c r="G52" s="1296"/>
      <c r="H52" s="1296"/>
      <c r="I52" s="1296"/>
      <c r="J52" s="1296"/>
      <c r="K52" s="1296"/>
      <c r="L52" s="1296"/>
      <c r="M52" s="1296"/>
      <c r="N52" s="1296"/>
      <c r="O52" s="1296"/>
      <c r="P52" s="1296"/>
    </row>
    <row r="53" spans="1:16" s="122" customFormat="1" ht="69.75" customHeight="1" x14ac:dyDescent="0.25">
      <c r="A53" s="1023" t="s">
        <v>21</v>
      </c>
      <c r="B53" s="1023"/>
      <c r="C53" s="1023"/>
      <c r="D53" s="958" t="s">
        <v>781</v>
      </c>
      <c r="E53" s="958"/>
      <c r="F53" s="958"/>
      <c r="G53" s="958"/>
      <c r="H53" s="958"/>
      <c r="I53" s="958"/>
      <c r="J53" s="958"/>
      <c r="K53" s="958"/>
      <c r="L53" s="958"/>
      <c r="M53" s="958"/>
      <c r="N53" s="958"/>
      <c r="O53" s="958"/>
      <c r="P53" s="958"/>
    </row>
    <row r="54" spans="1:16" s="122" customFormat="1" ht="15.75" x14ac:dyDescent="0.25">
      <c r="A54" s="1023" t="s">
        <v>165</v>
      </c>
      <c r="B54" s="1023"/>
      <c r="C54" s="1023"/>
      <c r="D54" s="1023"/>
      <c r="E54" s="1023"/>
      <c r="F54" s="1023"/>
      <c r="G54" s="1023"/>
      <c r="H54" s="1023"/>
      <c r="I54" s="1023"/>
      <c r="J54" s="1023"/>
      <c r="K54" s="1023"/>
      <c r="L54" s="1023"/>
      <c r="M54" s="1023"/>
      <c r="N54" s="1023"/>
      <c r="O54" s="1023"/>
      <c r="P54" s="1023"/>
    </row>
    <row r="55" spans="1:16" s="122" customFormat="1" ht="15.75" x14ac:dyDescent="0.25">
      <c r="A55" s="1023" t="s">
        <v>22</v>
      </c>
      <c r="B55" s="1024" t="s">
        <v>0</v>
      </c>
      <c r="C55" s="1024" t="s">
        <v>1</v>
      </c>
      <c r="D55" s="1024"/>
      <c r="E55" s="1024"/>
      <c r="F55" s="1024"/>
      <c r="G55" s="1024"/>
      <c r="H55" s="1024"/>
      <c r="I55" s="1024"/>
      <c r="J55" s="1025" t="s">
        <v>26</v>
      </c>
      <c r="K55" s="200">
        <v>2023</v>
      </c>
      <c r="L55" s="200">
        <v>2024</v>
      </c>
      <c r="M55" s="200">
        <v>2025</v>
      </c>
      <c r="N55" s="200">
        <v>2026</v>
      </c>
      <c r="O55" s="200">
        <v>2027</v>
      </c>
      <c r="P55" s="200">
        <v>2028</v>
      </c>
    </row>
    <row r="56" spans="1:16" s="122" customFormat="1" ht="49.5" x14ac:dyDescent="0.25">
      <c r="A56" s="1023"/>
      <c r="B56" s="1024"/>
      <c r="C56" s="1024"/>
      <c r="D56" s="1024"/>
      <c r="E56" s="1024"/>
      <c r="F56" s="1024"/>
      <c r="G56" s="1024"/>
      <c r="H56" s="1024"/>
      <c r="I56" s="1024"/>
      <c r="J56" s="1025"/>
      <c r="K56" s="144" t="s">
        <v>11</v>
      </c>
      <c r="L56" s="144" t="s">
        <v>11</v>
      </c>
      <c r="M56" s="144" t="s">
        <v>12</v>
      </c>
      <c r="N56" s="144" t="s">
        <v>13</v>
      </c>
      <c r="O56" s="144" t="s">
        <v>14</v>
      </c>
      <c r="P56" s="144" t="s">
        <v>14</v>
      </c>
    </row>
    <row r="57" spans="1:16" s="122" customFormat="1" ht="21.75" customHeight="1" x14ac:dyDescent="0.25">
      <c r="A57" s="1026" t="s">
        <v>23</v>
      </c>
      <c r="B57" s="135" t="s">
        <v>102</v>
      </c>
      <c r="C57" s="1288" t="s">
        <v>166</v>
      </c>
      <c r="D57" s="1288"/>
      <c r="E57" s="1288"/>
      <c r="F57" s="1288"/>
      <c r="G57" s="1288"/>
      <c r="H57" s="1288"/>
      <c r="I57" s="1288"/>
      <c r="J57" s="27" t="s">
        <v>79</v>
      </c>
      <c r="K57" s="184">
        <v>0</v>
      </c>
      <c r="L57" s="184">
        <v>4</v>
      </c>
      <c r="M57" s="188">
        <v>5</v>
      </c>
      <c r="N57" s="27">
        <v>10</v>
      </c>
      <c r="O57" s="27">
        <v>10</v>
      </c>
      <c r="P57" s="27">
        <v>10</v>
      </c>
    </row>
    <row r="58" spans="1:16" s="122" customFormat="1" ht="24.75" customHeight="1" x14ac:dyDescent="0.25">
      <c r="A58" s="1024"/>
      <c r="B58" s="135" t="s">
        <v>122</v>
      </c>
      <c r="C58" s="1289" t="s">
        <v>167</v>
      </c>
      <c r="D58" s="1289"/>
      <c r="E58" s="1289"/>
      <c r="F58" s="1289"/>
      <c r="G58" s="1289"/>
      <c r="H58" s="1289"/>
      <c r="I58" s="1289"/>
      <c r="J58" s="27" t="s">
        <v>79</v>
      </c>
      <c r="K58" s="184">
        <v>0</v>
      </c>
      <c r="L58" s="184">
        <v>2116</v>
      </c>
      <c r="M58" s="188">
        <v>2906</v>
      </c>
      <c r="N58" s="27">
        <v>2906</v>
      </c>
      <c r="O58" s="27">
        <v>2906</v>
      </c>
      <c r="P58" s="27">
        <v>2906</v>
      </c>
    </row>
    <row r="59" spans="1:16" s="122" customFormat="1" ht="33.75" customHeight="1" x14ac:dyDescent="0.25">
      <c r="A59" s="1180" t="s">
        <v>24</v>
      </c>
      <c r="B59" s="135" t="s">
        <v>123</v>
      </c>
      <c r="C59" s="1288" t="s">
        <v>366</v>
      </c>
      <c r="D59" s="1288"/>
      <c r="E59" s="1288"/>
      <c r="F59" s="1288"/>
      <c r="G59" s="1288"/>
      <c r="H59" s="1288"/>
      <c r="I59" s="1288"/>
      <c r="J59" s="27" t="s">
        <v>79</v>
      </c>
      <c r="K59" s="184">
        <v>0</v>
      </c>
      <c r="L59" s="184">
        <v>4</v>
      </c>
      <c r="M59" s="188">
        <v>30</v>
      </c>
      <c r="N59" s="27">
        <v>30</v>
      </c>
      <c r="O59" s="27">
        <v>30</v>
      </c>
      <c r="P59" s="27">
        <v>30</v>
      </c>
    </row>
    <row r="60" spans="1:16" s="122" customFormat="1" ht="33.75" customHeight="1" x14ac:dyDescent="0.25">
      <c r="A60" s="1293"/>
      <c r="B60" s="135" t="s">
        <v>80</v>
      </c>
      <c r="C60" s="1182" t="s">
        <v>368</v>
      </c>
      <c r="D60" s="1183"/>
      <c r="E60" s="1183"/>
      <c r="F60" s="1183"/>
      <c r="G60" s="1183"/>
      <c r="H60" s="1183"/>
      <c r="I60" s="1184"/>
      <c r="J60" s="27" t="s">
        <v>79</v>
      </c>
      <c r="K60" s="184">
        <v>0</v>
      </c>
      <c r="L60" s="184">
        <v>0</v>
      </c>
      <c r="M60" s="184">
        <v>0</v>
      </c>
      <c r="N60" s="27">
        <v>15</v>
      </c>
      <c r="O60" s="27">
        <v>15</v>
      </c>
      <c r="P60" s="27">
        <v>15</v>
      </c>
    </row>
    <row r="61" spans="1:16" s="122" customFormat="1" ht="33.75" customHeight="1" x14ac:dyDescent="0.25">
      <c r="A61" s="1181"/>
      <c r="B61" s="135" t="s">
        <v>103</v>
      </c>
      <c r="C61" s="1182" t="s">
        <v>367</v>
      </c>
      <c r="D61" s="1183"/>
      <c r="E61" s="1183"/>
      <c r="F61" s="1183"/>
      <c r="G61" s="1183"/>
      <c r="H61" s="1183"/>
      <c r="I61" s="1184"/>
      <c r="J61" s="27" t="s">
        <v>79</v>
      </c>
      <c r="K61" s="184">
        <v>0</v>
      </c>
      <c r="L61" s="184">
        <v>0</v>
      </c>
      <c r="M61" s="184">
        <v>0</v>
      </c>
      <c r="N61" s="27">
        <v>15</v>
      </c>
      <c r="O61" s="27">
        <v>15</v>
      </c>
      <c r="P61" s="27">
        <v>15</v>
      </c>
    </row>
    <row r="62" spans="1:16" s="122" customFormat="1" ht="33.75" customHeight="1" x14ac:dyDescent="0.25">
      <c r="A62" s="1180" t="s">
        <v>25</v>
      </c>
      <c r="B62" s="201" t="s">
        <v>86</v>
      </c>
      <c r="C62" s="1290" t="s">
        <v>778</v>
      </c>
      <c r="D62" s="1291"/>
      <c r="E62" s="1291"/>
      <c r="F62" s="1291"/>
      <c r="G62" s="1291"/>
      <c r="H62" s="1291"/>
      <c r="I62" s="1292"/>
      <c r="J62" s="187" t="s">
        <v>779</v>
      </c>
      <c r="K62" s="119">
        <v>0</v>
      </c>
      <c r="L62" s="119">
        <v>0</v>
      </c>
      <c r="M62" s="76">
        <v>0</v>
      </c>
      <c r="N62" s="835">
        <v>1096.8399999999999</v>
      </c>
      <c r="O62" s="835">
        <v>1096.8399999999999</v>
      </c>
      <c r="P62" s="835">
        <v>1096.8399999999999</v>
      </c>
    </row>
    <row r="63" spans="1:16" s="122" customFormat="1" ht="32.450000000000003" customHeight="1" x14ac:dyDescent="0.25">
      <c r="A63" s="1181"/>
      <c r="B63" s="201" t="s">
        <v>87</v>
      </c>
      <c r="C63" s="1294" t="s">
        <v>168</v>
      </c>
      <c r="D63" s="1294"/>
      <c r="E63" s="1294"/>
      <c r="F63" s="1294"/>
      <c r="G63" s="1294"/>
      <c r="H63" s="1294"/>
      <c r="I63" s="1294"/>
      <c r="J63" s="61" t="s">
        <v>780</v>
      </c>
      <c r="K63" s="184">
        <v>0</v>
      </c>
      <c r="L63" s="184">
        <v>538</v>
      </c>
      <c r="M63" s="188">
        <v>754</v>
      </c>
      <c r="N63" s="27">
        <v>754</v>
      </c>
      <c r="O63" s="27">
        <v>754</v>
      </c>
      <c r="P63" s="27">
        <v>754</v>
      </c>
    </row>
    <row r="64" spans="1:16" x14ac:dyDescent="0.25">
      <c r="A64" s="1285" t="s">
        <v>796</v>
      </c>
      <c r="B64" s="1286"/>
      <c r="C64" s="1286"/>
      <c r="D64" s="1286"/>
      <c r="E64" s="1286"/>
      <c r="F64" s="1286"/>
      <c r="G64" s="1286"/>
      <c r="H64" s="1286"/>
      <c r="I64" s="1286"/>
      <c r="J64" s="1286"/>
      <c r="K64" s="1286"/>
      <c r="L64" s="1286"/>
      <c r="M64" s="1286"/>
      <c r="N64" s="1286"/>
      <c r="O64" s="1286"/>
      <c r="P64" s="1287"/>
    </row>
    <row r="65" spans="1:16" x14ac:dyDescent="0.25">
      <c r="A65" s="1197" t="s">
        <v>1</v>
      </c>
      <c r="B65" s="1185"/>
      <c r="C65" s="1185"/>
      <c r="D65" s="1198"/>
      <c r="E65" s="1192" t="s">
        <v>0</v>
      </c>
      <c r="F65" s="1193"/>
      <c r="G65" s="1202">
        <v>2023</v>
      </c>
      <c r="H65" s="1202"/>
      <c r="I65" s="161">
        <v>2024</v>
      </c>
      <c r="J65" s="161">
        <v>2025</v>
      </c>
      <c r="K65" s="1203">
        <v>2026</v>
      </c>
      <c r="L65" s="1203"/>
      <c r="M65" s="1203">
        <v>2027</v>
      </c>
      <c r="N65" s="1203"/>
      <c r="O65" s="1203">
        <v>2028</v>
      </c>
      <c r="P65" s="1203"/>
    </row>
    <row r="66" spans="1:16" x14ac:dyDescent="0.25">
      <c r="A66" s="1199"/>
      <c r="B66" s="1200"/>
      <c r="C66" s="1200"/>
      <c r="D66" s="1201"/>
      <c r="E66" s="161" t="s">
        <v>36</v>
      </c>
      <c r="F66" s="188" t="s">
        <v>37</v>
      </c>
      <c r="G66" s="1192" t="s">
        <v>11</v>
      </c>
      <c r="H66" s="1193"/>
      <c r="I66" s="161" t="s">
        <v>11</v>
      </c>
      <c r="J66" s="161" t="s">
        <v>12</v>
      </c>
      <c r="K66" s="1192" t="s">
        <v>13</v>
      </c>
      <c r="L66" s="1193"/>
      <c r="M66" s="1192" t="s">
        <v>14</v>
      </c>
      <c r="N66" s="1193"/>
      <c r="O66" s="1192" t="s">
        <v>14</v>
      </c>
      <c r="P66" s="1193"/>
    </row>
    <row r="67" spans="1:16" x14ac:dyDescent="0.25">
      <c r="A67" s="1194" t="s">
        <v>35</v>
      </c>
      <c r="B67" s="1194"/>
      <c r="C67" s="1194"/>
      <c r="D67" s="1194"/>
      <c r="E67" s="825"/>
      <c r="F67" s="161"/>
      <c r="G67" s="1195">
        <f>G68</f>
        <v>0</v>
      </c>
      <c r="H67" s="1196"/>
      <c r="I67" s="160">
        <f t="shared" ref="I67:K67" si="3">I68</f>
        <v>590.1</v>
      </c>
      <c r="J67" s="160">
        <f t="shared" si="3"/>
        <v>20000</v>
      </c>
      <c r="K67" s="1195">
        <f t="shared" si="3"/>
        <v>20000</v>
      </c>
      <c r="L67" s="1196"/>
      <c r="M67" s="1195">
        <f>M68</f>
        <v>20000</v>
      </c>
      <c r="N67" s="1196"/>
      <c r="O67" s="1195">
        <f>O68</f>
        <v>20000</v>
      </c>
      <c r="P67" s="1196"/>
    </row>
    <row r="68" spans="1:16" ht="18.600000000000001" customHeight="1" x14ac:dyDescent="0.25">
      <c r="A68" s="1282" t="s">
        <v>161</v>
      </c>
      <c r="B68" s="1283"/>
      <c r="C68" s="1283"/>
      <c r="D68" s="1284"/>
      <c r="E68" s="798" t="s">
        <v>114</v>
      </c>
      <c r="F68" s="184"/>
      <c r="G68" s="1207">
        <f>G70</f>
        <v>0</v>
      </c>
      <c r="H68" s="1207"/>
      <c r="I68" s="62">
        <f>I69+I70</f>
        <v>590.1</v>
      </c>
      <c r="J68" s="62">
        <f>J69+J70</f>
        <v>20000</v>
      </c>
      <c r="K68" s="1254">
        <f>K69+K70</f>
        <v>20000</v>
      </c>
      <c r="L68" s="1254"/>
      <c r="M68" s="1254">
        <f t="shared" ref="M68" si="4">M69+M70</f>
        <v>20000</v>
      </c>
      <c r="N68" s="1254"/>
      <c r="O68" s="1254">
        <f t="shared" ref="O68" si="5">O69+O70</f>
        <v>20000</v>
      </c>
      <c r="P68" s="1254"/>
    </row>
    <row r="69" spans="1:16" ht="31.15" customHeight="1" x14ac:dyDescent="0.25">
      <c r="A69" s="1276" t="s">
        <v>115</v>
      </c>
      <c r="B69" s="1277"/>
      <c r="C69" s="1277"/>
      <c r="D69" s="1278"/>
      <c r="E69" s="159"/>
      <c r="F69" s="188">
        <v>263210</v>
      </c>
      <c r="G69" s="1207">
        <v>0</v>
      </c>
      <c r="H69" s="1207"/>
      <c r="I69" s="51">
        <v>0</v>
      </c>
      <c r="J69" s="51">
        <v>20000</v>
      </c>
      <c r="K69" s="1207">
        <v>20000</v>
      </c>
      <c r="L69" s="1207"/>
      <c r="M69" s="1207">
        <v>20000</v>
      </c>
      <c r="N69" s="1207"/>
      <c r="O69" s="1207">
        <v>20000</v>
      </c>
      <c r="P69" s="1207"/>
    </row>
    <row r="70" spans="1:16" ht="39" customHeight="1" thickBot="1" x14ac:dyDescent="0.3">
      <c r="A70" s="1273" t="s">
        <v>189</v>
      </c>
      <c r="B70" s="1274"/>
      <c r="C70" s="1274"/>
      <c r="D70" s="1275"/>
      <c r="E70" s="159"/>
      <c r="F70" s="188">
        <v>291420</v>
      </c>
      <c r="G70" s="1207">
        <v>0</v>
      </c>
      <c r="H70" s="1207"/>
      <c r="I70" s="51">
        <v>590.1</v>
      </c>
      <c r="J70" s="51"/>
      <c r="K70" s="1207"/>
      <c r="L70" s="1207"/>
      <c r="M70" s="1207"/>
      <c r="N70" s="1207"/>
      <c r="O70" s="1207"/>
      <c r="P70" s="1207"/>
    </row>
    <row r="71" spans="1:16" x14ac:dyDescent="0.25">
      <c r="A71" s="1194" t="s">
        <v>797</v>
      </c>
      <c r="B71" s="1194"/>
      <c r="C71" s="1194"/>
      <c r="D71" s="1194"/>
      <c r="E71" s="1194"/>
      <c r="F71" s="1194"/>
      <c r="G71" s="1194"/>
      <c r="H71" s="1194"/>
      <c r="I71" s="1194"/>
      <c r="J71" s="1194"/>
      <c r="K71" s="1194"/>
      <c r="L71" s="1194"/>
      <c r="M71" s="1194"/>
      <c r="N71" s="1194"/>
      <c r="O71" s="1194"/>
      <c r="P71" s="1194"/>
    </row>
    <row r="72" spans="1:16" x14ac:dyDescent="0.25">
      <c r="A72" s="1202" t="s">
        <v>1</v>
      </c>
      <c r="B72" s="1202"/>
      <c r="C72" s="1202"/>
      <c r="D72" s="1202"/>
      <c r="E72" s="1202" t="s">
        <v>0</v>
      </c>
      <c r="F72" s="1202"/>
      <c r="G72" s="1202"/>
      <c r="H72" s="1202"/>
      <c r="I72" s="1263" t="s">
        <v>41</v>
      </c>
      <c r="J72" s="1263" t="s">
        <v>40</v>
      </c>
      <c r="K72" s="1263" t="s">
        <v>358</v>
      </c>
      <c r="L72" s="175">
        <v>2025</v>
      </c>
      <c r="M72" s="1263" t="s">
        <v>359</v>
      </c>
      <c r="N72" s="161">
        <v>2026</v>
      </c>
      <c r="O72" s="161">
        <v>2027</v>
      </c>
      <c r="P72" s="161">
        <v>2028</v>
      </c>
    </row>
    <row r="73" spans="1:16" ht="42" x14ac:dyDescent="0.25">
      <c r="A73" s="1202"/>
      <c r="B73" s="1202"/>
      <c r="C73" s="1202"/>
      <c r="D73" s="1202"/>
      <c r="E73" s="161" t="s">
        <v>42</v>
      </c>
      <c r="F73" s="161" t="s">
        <v>36</v>
      </c>
      <c r="G73" s="792" t="s">
        <v>13</v>
      </c>
      <c r="H73" s="188" t="s">
        <v>37</v>
      </c>
      <c r="I73" s="1263"/>
      <c r="J73" s="1263"/>
      <c r="K73" s="1263"/>
      <c r="L73" s="828" t="s">
        <v>39</v>
      </c>
      <c r="M73" s="1263"/>
      <c r="N73" s="792" t="s">
        <v>13</v>
      </c>
      <c r="O73" s="792" t="s">
        <v>14</v>
      </c>
      <c r="P73" s="792" t="s">
        <v>14</v>
      </c>
    </row>
    <row r="74" spans="1:16" x14ac:dyDescent="0.25">
      <c r="A74" s="1192">
        <v>1</v>
      </c>
      <c r="B74" s="1255"/>
      <c r="C74" s="1255"/>
      <c r="D74" s="1193"/>
      <c r="E74" s="161">
        <v>2</v>
      </c>
      <c r="F74" s="161">
        <v>3</v>
      </c>
      <c r="G74" s="161">
        <v>4</v>
      </c>
      <c r="H74" s="161">
        <v>5</v>
      </c>
      <c r="I74" s="161">
        <v>6</v>
      </c>
      <c r="J74" s="161">
        <v>7</v>
      </c>
      <c r="K74" s="161">
        <v>8</v>
      </c>
      <c r="L74" s="161">
        <v>9</v>
      </c>
      <c r="M74" s="161" t="s">
        <v>43</v>
      </c>
      <c r="N74" s="161">
        <v>11</v>
      </c>
      <c r="O74" s="161">
        <v>12</v>
      </c>
      <c r="P74" s="161">
        <v>13</v>
      </c>
    </row>
    <row r="75" spans="1:16" x14ac:dyDescent="0.25">
      <c r="A75" s="1208"/>
      <c r="B75" s="1256"/>
      <c r="C75" s="1256"/>
      <c r="D75" s="1209"/>
      <c r="E75" s="63"/>
      <c r="F75" s="64"/>
      <c r="G75" s="63"/>
      <c r="H75" s="63"/>
      <c r="I75" s="63"/>
      <c r="J75" s="63"/>
      <c r="K75" s="63"/>
      <c r="L75" s="65"/>
      <c r="M75" s="63"/>
      <c r="N75" s="63"/>
      <c r="O75" s="63"/>
      <c r="P75" s="63"/>
    </row>
    <row r="76" spans="1:16" x14ac:dyDescent="0.25">
      <c r="A76" s="1257"/>
      <c r="B76" s="1258"/>
      <c r="C76" s="1258"/>
      <c r="D76" s="1258"/>
      <c r="E76" s="1258"/>
      <c r="F76" s="1258"/>
      <c r="G76" s="1258"/>
      <c r="H76" s="1258"/>
      <c r="I76" s="1258"/>
      <c r="J76" s="1258"/>
      <c r="K76" s="1258"/>
      <c r="L76" s="1258"/>
      <c r="M76" s="1258"/>
      <c r="N76" s="1258"/>
      <c r="O76" s="1258"/>
      <c r="P76" s="1258"/>
    </row>
    <row r="77" spans="1:16" x14ac:dyDescent="0.25">
      <c r="A77" s="1259"/>
      <c r="B77" s="1260"/>
      <c r="C77" s="1260"/>
      <c r="D77" s="1260"/>
      <c r="E77" s="1260"/>
      <c r="F77" s="1260"/>
      <c r="G77" s="1260"/>
      <c r="H77" s="1260"/>
      <c r="I77" s="1260"/>
      <c r="J77" s="1260"/>
      <c r="K77" s="1260"/>
      <c r="L77" s="1260"/>
      <c r="M77" s="1260"/>
      <c r="N77" s="1260"/>
      <c r="O77" s="1260"/>
      <c r="P77" s="1260"/>
    </row>
    <row r="78" spans="1:16" s="789" customFormat="1" x14ac:dyDescent="0.25">
      <c r="A78" s="1270" t="s">
        <v>44</v>
      </c>
      <c r="B78" s="1271"/>
      <c r="C78" s="1271"/>
      <c r="D78" s="1271"/>
      <c r="E78" s="1271"/>
      <c r="F78" s="1271"/>
      <c r="G78" s="1271"/>
      <c r="H78" s="1271"/>
      <c r="I78" s="1271"/>
      <c r="J78" s="1271"/>
      <c r="K78" s="1271"/>
      <c r="L78" s="1271"/>
      <c r="M78" s="1271"/>
      <c r="N78" s="1271"/>
      <c r="O78" s="1271"/>
      <c r="P78" s="1272"/>
    </row>
    <row r="79" spans="1:16" s="789" customFormat="1" x14ac:dyDescent="0.25">
      <c r="A79" s="1264" t="s">
        <v>45</v>
      </c>
      <c r="B79" s="1265"/>
      <c r="C79" s="1265"/>
      <c r="D79" s="1265"/>
      <c r="E79" s="1265"/>
      <c r="F79" s="1265"/>
      <c r="G79" s="1265"/>
      <c r="H79" s="1265"/>
      <c r="I79" s="1265"/>
      <c r="J79" s="1265"/>
      <c r="K79" s="1265"/>
      <c r="L79" s="1265"/>
      <c r="M79" s="1265"/>
      <c r="N79" s="1265"/>
      <c r="O79" s="1265"/>
      <c r="P79" s="1266"/>
    </row>
    <row r="80" spans="1:16" s="789" customFormat="1" x14ac:dyDescent="0.25">
      <c r="A80" s="1264" t="s">
        <v>46</v>
      </c>
      <c r="B80" s="1265"/>
      <c r="C80" s="1265"/>
      <c r="D80" s="1265"/>
      <c r="E80" s="1265"/>
      <c r="F80" s="1265"/>
      <c r="G80" s="1265"/>
      <c r="H80" s="1265"/>
      <c r="I80" s="1265"/>
      <c r="J80" s="1265"/>
      <c r="K80" s="1265"/>
      <c r="L80" s="1265"/>
      <c r="M80" s="1265"/>
      <c r="N80" s="1265"/>
      <c r="O80" s="1265"/>
      <c r="P80" s="1266"/>
    </row>
    <row r="81" spans="1:16" s="789" customFormat="1" x14ac:dyDescent="0.25">
      <c r="A81" s="1267" t="s">
        <v>47</v>
      </c>
      <c r="B81" s="1268"/>
      <c r="C81" s="1268"/>
      <c r="D81" s="1268"/>
      <c r="E81" s="1268"/>
      <c r="F81" s="1268"/>
      <c r="G81" s="1268"/>
      <c r="H81" s="1268"/>
      <c r="I81" s="1268"/>
      <c r="J81" s="1268"/>
      <c r="K81" s="1268"/>
      <c r="L81" s="1268"/>
      <c r="M81" s="1268"/>
      <c r="N81" s="1268"/>
      <c r="O81" s="1268"/>
      <c r="P81" s="1269"/>
    </row>
    <row r="83" spans="1:16" x14ac:dyDescent="0.25">
      <c r="A83" s="1261" t="s">
        <v>798</v>
      </c>
      <c r="B83" s="1262"/>
      <c r="C83" s="1262"/>
      <c r="D83" s="1262"/>
      <c r="E83" s="1262"/>
      <c r="F83" s="1262"/>
      <c r="G83" s="1262"/>
      <c r="H83" s="1262"/>
      <c r="I83" s="1262"/>
      <c r="J83" s="1262"/>
      <c r="K83" s="1262"/>
      <c r="L83" s="1262"/>
      <c r="M83" s="1262"/>
      <c r="N83" s="1262"/>
      <c r="O83" s="1262"/>
      <c r="P83" s="1262"/>
    </row>
    <row r="84" spans="1:16" x14ac:dyDescent="0.25">
      <c r="A84" s="836"/>
      <c r="C84" s="802"/>
      <c r="D84" s="802"/>
      <c r="E84" s="802"/>
      <c r="F84" s="802"/>
      <c r="G84" s="802"/>
      <c r="H84" s="802"/>
      <c r="I84" s="802"/>
      <c r="J84" s="802"/>
      <c r="K84" s="802"/>
      <c r="L84" s="802"/>
      <c r="M84" s="802"/>
      <c r="N84" s="802"/>
      <c r="O84" s="802"/>
      <c r="P84" s="802"/>
    </row>
  </sheetData>
  <mergeCells count="192">
    <mergeCell ref="A69:D69"/>
    <mergeCell ref="G69:H69"/>
    <mergeCell ref="K69:L69"/>
    <mergeCell ref="M69:N69"/>
    <mergeCell ref="O69:P69"/>
    <mergeCell ref="A15:D15"/>
    <mergeCell ref="G15:H15"/>
    <mergeCell ref="K15:L15"/>
    <mergeCell ref="M15:N15"/>
    <mergeCell ref="O15:P15"/>
    <mergeCell ref="A68:D68"/>
    <mergeCell ref="A64:P64"/>
    <mergeCell ref="A65:D66"/>
    <mergeCell ref="A57:A58"/>
    <mergeCell ref="C57:I57"/>
    <mergeCell ref="C58:I58"/>
    <mergeCell ref="C59:I59"/>
    <mergeCell ref="C62:I62"/>
    <mergeCell ref="A59:A61"/>
    <mergeCell ref="C63:I63"/>
    <mergeCell ref="A52:C52"/>
    <mergeCell ref="D52:P52"/>
    <mergeCell ref="A53:C53"/>
    <mergeCell ref="D53:P53"/>
    <mergeCell ref="A74:D74"/>
    <mergeCell ref="A75:D75"/>
    <mergeCell ref="A76:P76"/>
    <mergeCell ref="A77:P77"/>
    <mergeCell ref="A83:P83"/>
    <mergeCell ref="E65:F65"/>
    <mergeCell ref="G65:H65"/>
    <mergeCell ref="K65:L65"/>
    <mergeCell ref="M65:N65"/>
    <mergeCell ref="O65:P65"/>
    <mergeCell ref="A67:D67"/>
    <mergeCell ref="A71:P71"/>
    <mergeCell ref="A72:D73"/>
    <mergeCell ref="E72:H72"/>
    <mergeCell ref="I72:I73"/>
    <mergeCell ref="J72:J73"/>
    <mergeCell ref="K72:K73"/>
    <mergeCell ref="M72:M73"/>
    <mergeCell ref="A80:P80"/>
    <mergeCell ref="A81:P81"/>
    <mergeCell ref="A78:P78"/>
    <mergeCell ref="A79:P79"/>
    <mergeCell ref="A70:D70"/>
    <mergeCell ref="G70:H70"/>
    <mergeCell ref="K70:L70"/>
    <mergeCell ref="M70:N70"/>
    <mergeCell ref="G66:H66"/>
    <mergeCell ref="K66:L66"/>
    <mergeCell ref="M66:N66"/>
    <mergeCell ref="O66:P66"/>
    <mergeCell ref="O70:P70"/>
    <mergeCell ref="G67:H67"/>
    <mergeCell ref="K67:L67"/>
    <mergeCell ref="M67:N67"/>
    <mergeCell ref="O67:P67"/>
    <mergeCell ref="G68:H68"/>
    <mergeCell ref="K68:L68"/>
    <mergeCell ref="M68:N68"/>
    <mergeCell ref="O68:P68"/>
    <mergeCell ref="A54:P54"/>
    <mergeCell ref="A55:A56"/>
    <mergeCell ref="B55:B56"/>
    <mergeCell ref="C55:I56"/>
    <mergeCell ref="J55:J56"/>
    <mergeCell ref="A48:B48"/>
    <mergeCell ref="C48:N48"/>
    <mergeCell ref="O48:P48"/>
    <mergeCell ref="A50:P50"/>
    <mergeCell ref="A51:C51"/>
    <mergeCell ref="D51:P51"/>
    <mergeCell ref="A46:B46"/>
    <mergeCell ref="C46:N46"/>
    <mergeCell ref="O46:P46"/>
    <mergeCell ref="A47:B47"/>
    <mergeCell ref="C47:N47"/>
    <mergeCell ref="O47:P47"/>
    <mergeCell ref="A42:B42"/>
    <mergeCell ref="A43:B43"/>
    <mergeCell ref="A44:P44"/>
    <mergeCell ref="A45:B45"/>
    <mergeCell ref="C45:N45"/>
    <mergeCell ref="O45:P45"/>
    <mergeCell ref="A38:P38"/>
    <mergeCell ref="A39:B40"/>
    <mergeCell ref="C39:H39"/>
    <mergeCell ref="I39:J40"/>
    <mergeCell ref="A41:B41"/>
    <mergeCell ref="I41:J41"/>
    <mergeCell ref="A35:C35"/>
    <mergeCell ref="E35:F35"/>
    <mergeCell ref="G35:H35"/>
    <mergeCell ref="A36:C36"/>
    <mergeCell ref="E36:F36"/>
    <mergeCell ref="G36:H36"/>
    <mergeCell ref="A33:C33"/>
    <mergeCell ref="E33:F33"/>
    <mergeCell ref="G33:H33"/>
    <mergeCell ref="A34:C34"/>
    <mergeCell ref="E34:F34"/>
    <mergeCell ref="G34:H34"/>
    <mergeCell ref="A31:C31"/>
    <mergeCell ref="E31:F31"/>
    <mergeCell ref="G31:H31"/>
    <mergeCell ref="A32:C32"/>
    <mergeCell ref="E32:F32"/>
    <mergeCell ref="G32:H32"/>
    <mergeCell ref="A29:C29"/>
    <mergeCell ref="E29:F29"/>
    <mergeCell ref="G29:H29"/>
    <mergeCell ref="A30:C30"/>
    <mergeCell ref="E30:F30"/>
    <mergeCell ref="G30:H30"/>
    <mergeCell ref="A22:B22"/>
    <mergeCell ref="G22:H22"/>
    <mergeCell ref="K22:L22"/>
    <mergeCell ref="M22:N22"/>
    <mergeCell ref="O22:P22"/>
    <mergeCell ref="A26:P26"/>
    <mergeCell ref="A27:C28"/>
    <mergeCell ref="D27:F27"/>
    <mergeCell ref="G27:J27"/>
    <mergeCell ref="K27:M27"/>
    <mergeCell ref="N27:P27"/>
    <mergeCell ref="E28:F28"/>
    <mergeCell ref="G28:H28"/>
    <mergeCell ref="A23:B23"/>
    <mergeCell ref="G23:H23"/>
    <mergeCell ref="K23:L23"/>
    <mergeCell ref="M23:N23"/>
    <mergeCell ref="O23:P23"/>
    <mergeCell ref="A24:B24"/>
    <mergeCell ref="G24:H24"/>
    <mergeCell ref="K24:L24"/>
    <mergeCell ref="M24:N24"/>
    <mergeCell ref="O24:P24"/>
    <mergeCell ref="A20:B20"/>
    <mergeCell ref="G20:H20"/>
    <mergeCell ref="K20:L20"/>
    <mergeCell ref="M20:N20"/>
    <mergeCell ref="O20:P20"/>
    <mergeCell ref="A21:B21"/>
    <mergeCell ref="G21:H21"/>
    <mergeCell ref="K21:L21"/>
    <mergeCell ref="M21:N21"/>
    <mergeCell ref="O21:P21"/>
    <mergeCell ref="A18:B19"/>
    <mergeCell ref="C18:F18"/>
    <mergeCell ref="G18:H18"/>
    <mergeCell ref="K18:L18"/>
    <mergeCell ref="M18:N18"/>
    <mergeCell ref="O18:P18"/>
    <mergeCell ref="G19:H19"/>
    <mergeCell ref="K19:L19"/>
    <mergeCell ref="M19:N19"/>
    <mergeCell ref="O19:P19"/>
    <mergeCell ref="K12:L12"/>
    <mergeCell ref="M12:N12"/>
    <mergeCell ref="O12:P12"/>
    <mergeCell ref="G13:H13"/>
    <mergeCell ref="A16:D16"/>
    <mergeCell ref="G16:H16"/>
    <mergeCell ref="K16:L16"/>
    <mergeCell ref="M16:N16"/>
    <mergeCell ref="O16:P16"/>
    <mergeCell ref="A62:A63"/>
    <mergeCell ref="C61:I61"/>
    <mergeCell ref="C60:I60"/>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s>
  <phoneticPr fontId="54" type="noConversion"/>
  <pageMargins left="0.7" right="0.7" top="0.75" bottom="0.75" header="0.3" footer="0.3"/>
  <pageSetup paperSize="9" scale="7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C84A1-5F30-47C5-94B5-02463987C250}">
  <sheetPr>
    <pageSetUpPr fitToPage="1"/>
  </sheetPr>
  <dimension ref="A1:P141"/>
  <sheetViews>
    <sheetView workbookViewId="0">
      <selection activeCell="C81" sqref="C81:I81"/>
    </sheetView>
  </sheetViews>
  <sheetFormatPr defaultColWidth="9.140625" defaultRowHeight="15" x14ac:dyDescent="0.25"/>
  <cols>
    <col min="1" max="1" width="9" style="235" customWidth="1"/>
    <col min="2" max="2" width="4.28515625" style="235" hidden="1" customWidth="1"/>
    <col min="3" max="3" width="3.28515625" style="235" customWidth="1"/>
    <col min="4" max="8" width="9.140625" style="235"/>
    <col min="9" max="9" width="10.5703125" style="235" customWidth="1"/>
    <col min="10" max="10" width="13.28515625" style="235" customWidth="1"/>
    <col min="11" max="11" width="10.7109375" style="235" customWidth="1"/>
    <col min="12" max="12" width="9" style="235" customWidth="1"/>
    <col min="13" max="13" width="10.140625" style="235" customWidth="1"/>
    <col min="14" max="14" width="8.7109375" style="235" customWidth="1"/>
    <col min="15" max="15" width="9.5703125" style="235" customWidth="1"/>
    <col min="16" max="16" width="10.5703125" style="235" customWidth="1"/>
    <col min="17" max="16384" width="9.140625" style="235"/>
  </cols>
  <sheetData>
    <row r="1" spans="1:16" ht="15.75" x14ac:dyDescent="0.25">
      <c r="A1" s="311"/>
      <c r="B1" s="312"/>
      <c r="C1" s="312"/>
      <c r="D1" s="312"/>
      <c r="E1" s="312"/>
      <c r="F1" s="312"/>
      <c r="G1" s="312"/>
      <c r="H1" s="312"/>
      <c r="I1" s="312"/>
      <c r="J1" s="312"/>
      <c r="K1" s="312"/>
      <c r="L1" s="312"/>
      <c r="M1" s="312"/>
      <c r="N1" s="1354" t="s">
        <v>66</v>
      </c>
      <c r="O1" s="1354"/>
      <c r="P1" s="1354"/>
    </row>
    <row r="2" spans="1:16" ht="18.75" x14ac:dyDescent="0.25">
      <c r="A2" s="241"/>
      <c r="B2" s="234"/>
      <c r="C2" s="234"/>
      <c r="D2" s="234"/>
      <c r="E2" s="1176" t="s">
        <v>28</v>
      </c>
      <c r="F2" s="1176"/>
      <c r="G2" s="1176"/>
      <c r="H2" s="1176"/>
      <c r="I2" s="1176"/>
      <c r="J2" s="1176"/>
      <c r="K2" s="234"/>
      <c r="L2" s="234"/>
      <c r="M2" s="234"/>
      <c r="N2" s="234"/>
      <c r="O2" s="234"/>
      <c r="P2" s="234"/>
    </row>
    <row r="3" spans="1:16" ht="18.75" x14ac:dyDescent="0.25">
      <c r="A3" s="241"/>
      <c r="B3" s="234"/>
      <c r="C3" s="234"/>
      <c r="D3" s="1176" t="s">
        <v>355</v>
      </c>
      <c r="E3" s="1176"/>
      <c r="F3" s="1176"/>
      <c r="G3" s="1176"/>
      <c r="H3" s="1176"/>
      <c r="I3" s="1176"/>
      <c r="J3" s="1176"/>
      <c r="K3" s="1176"/>
      <c r="L3" s="1176"/>
      <c r="M3" s="234"/>
      <c r="N3" s="234"/>
      <c r="O3" s="234"/>
      <c r="P3" s="234"/>
    </row>
    <row r="4" spans="1:16" ht="18.75" x14ac:dyDescent="0.25">
      <c r="A4" s="241"/>
      <c r="B4" s="234"/>
      <c r="C4" s="234"/>
      <c r="D4" s="236"/>
      <c r="E4" s="236"/>
      <c r="F4" s="236"/>
      <c r="G4" s="236"/>
      <c r="H4" s="236"/>
      <c r="I4" s="236"/>
      <c r="J4" s="236"/>
      <c r="K4" s="236"/>
      <c r="L4" s="236"/>
      <c r="M4" s="234"/>
      <c r="N4" s="234"/>
      <c r="O4" s="234"/>
      <c r="P4" s="234"/>
    </row>
    <row r="5" spans="1:16" ht="15.75" x14ac:dyDescent="0.25">
      <c r="A5" s="241"/>
      <c r="B5" s="234"/>
      <c r="C5" s="234"/>
      <c r="D5" s="234"/>
      <c r="E5" s="234"/>
      <c r="F5" s="234"/>
      <c r="G5" s="234"/>
      <c r="H5" s="234"/>
      <c r="I5" s="234"/>
      <c r="J5" s="234"/>
      <c r="K5" s="234"/>
      <c r="L5" s="234"/>
      <c r="M5" s="234"/>
      <c r="N5" s="234"/>
      <c r="O5" s="234"/>
      <c r="P5" s="237" t="s">
        <v>0</v>
      </c>
    </row>
    <row r="6" spans="1:16" ht="15.75" x14ac:dyDescent="0.25">
      <c r="A6" s="1133" t="s">
        <v>29</v>
      </c>
      <c r="B6" s="1133"/>
      <c r="C6" s="1133"/>
      <c r="D6" s="1133" t="s">
        <v>481</v>
      </c>
      <c r="E6" s="1133"/>
      <c r="F6" s="1133"/>
      <c r="G6" s="1133"/>
      <c r="H6" s="1133"/>
      <c r="I6" s="1133"/>
      <c r="J6" s="1133"/>
      <c r="K6" s="1133"/>
      <c r="L6" s="1133"/>
      <c r="M6" s="1133"/>
      <c r="N6" s="1133"/>
      <c r="O6" s="1133"/>
      <c r="P6" s="239">
        <v>1</v>
      </c>
    </row>
    <row r="7" spans="1:16" ht="15.75" x14ac:dyDescent="0.25">
      <c r="A7" s="1133" t="s">
        <v>30</v>
      </c>
      <c r="B7" s="1133"/>
      <c r="C7" s="1133"/>
      <c r="D7" s="1133" t="s">
        <v>69</v>
      </c>
      <c r="E7" s="1133"/>
      <c r="F7" s="1133"/>
      <c r="G7" s="1133"/>
      <c r="H7" s="1133"/>
      <c r="I7" s="1133"/>
      <c r="J7" s="1133"/>
      <c r="K7" s="1133"/>
      <c r="L7" s="1133"/>
      <c r="M7" s="1133"/>
      <c r="N7" s="1133"/>
      <c r="O7" s="1133"/>
      <c r="P7" s="240" t="s">
        <v>70</v>
      </c>
    </row>
    <row r="8" spans="1:16" ht="15.75" x14ac:dyDescent="0.25">
      <c r="A8" s="1133" t="s">
        <v>31</v>
      </c>
      <c r="B8" s="1133"/>
      <c r="C8" s="1133"/>
      <c r="D8" s="1148"/>
      <c r="E8" s="1148"/>
      <c r="F8" s="1148"/>
      <c r="G8" s="1148"/>
      <c r="H8" s="1148"/>
      <c r="I8" s="1148"/>
      <c r="J8" s="1148"/>
      <c r="K8" s="1148"/>
      <c r="L8" s="1148"/>
      <c r="M8" s="1148"/>
      <c r="N8" s="1148"/>
      <c r="O8" s="1148"/>
      <c r="P8" s="240"/>
    </row>
    <row r="9" spans="1:16" ht="15.75" x14ac:dyDescent="0.25">
      <c r="A9" s="241"/>
      <c r="B9" s="234"/>
      <c r="C9" s="234"/>
      <c r="D9" s="234"/>
      <c r="E9" s="234"/>
      <c r="F9" s="234"/>
      <c r="G9" s="234"/>
      <c r="H9" s="234"/>
      <c r="I9" s="234"/>
      <c r="J9" s="234"/>
      <c r="K9" s="234"/>
      <c r="L9" s="234"/>
      <c r="M9" s="234"/>
      <c r="N9" s="234"/>
      <c r="O9" s="234"/>
      <c r="P9" s="234"/>
    </row>
    <row r="10" spans="1:16" ht="15.75" x14ac:dyDescent="0.25">
      <c r="A10" s="1134" t="s">
        <v>413</v>
      </c>
      <c r="B10" s="1135"/>
      <c r="C10" s="1135"/>
      <c r="D10" s="1135"/>
      <c r="E10" s="1135"/>
      <c r="F10" s="1135"/>
      <c r="G10" s="1135"/>
      <c r="H10" s="1135"/>
      <c r="I10" s="1135"/>
      <c r="J10" s="1135"/>
      <c r="K10" s="1135"/>
      <c r="L10" s="1135"/>
      <c r="M10" s="1135"/>
      <c r="N10" s="1135"/>
      <c r="O10" s="1135"/>
      <c r="P10" s="1136"/>
    </row>
    <row r="11" spans="1:16" ht="15.75" x14ac:dyDescent="0.25">
      <c r="A11" s="243"/>
      <c r="B11" s="244"/>
      <c r="C11" s="244"/>
      <c r="D11" s="244"/>
      <c r="E11" s="244"/>
      <c r="F11" s="244"/>
      <c r="G11" s="244"/>
      <c r="H11" s="244"/>
      <c r="I11" s="244"/>
      <c r="J11" s="244"/>
      <c r="K11" s="244"/>
      <c r="L11" s="244"/>
      <c r="M11" s="244"/>
      <c r="N11" s="244"/>
      <c r="O11" s="244"/>
      <c r="P11" s="244"/>
    </row>
    <row r="12" spans="1:16" ht="15.75" x14ac:dyDescent="0.25">
      <c r="A12" s="1066" t="s">
        <v>1</v>
      </c>
      <c r="B12" s="1067"/>
      <c r="C12" s="1067"/>
      <c r="D12" s="1068"/>
      <c r="E12" s="1051" t="s">
        <v>0</v>
      </c>
      <c r="F12" s="1053"/>
      <c r="G12" s="1160">
        <v>2023</v>
      </c>
      <c r="H12" s="1160"/>
      <c r="I12" s="246">
        <v>2024</v>
      </c>
      <c r="J12" s="246">
        <v>2025</v>
      </c>
      <c r="K12" s="1352">
        <v>2026</v>
      </c>
      <c r="L12" s="1352"/>
      <c r="M12" s="1352">
        <v>2027</v>
      </c>
      <c r="N12" s="1352"/>
      <c r="O12" s="1352">
        <v>2028</v>
      </c>
      <c r="P12" s="1352"/>
    </row>
    <row r="13" spans="1:16" ht="15.75" x14ac:dyDescent="0.25">
      <c r="A13" s="1069"/>
      <c r="B13" s="1070"/>
      <c r="C13" s="1070"/>
      <c r="D13" s="1071"/>
      <c r="E13" s="239" t="s">
        <v>33</v>
      </c>
      <c r="F13" s="247" t="s">
        <v>34</v>
      </c>
      <c r="G13" s="1171" t="s">
        <v>11</v>
      </c>
      <c r="H13" s="1317"/>
      <c r="I13" s="315" t="s">
        <v>11</v>
      </c>
      <c r="J13" s="315" t="s">
        <v>12</v>
      </c>
      <c r="K13" s="1171" t="s">
        <v>13</v>
      </c>
      <c r="L13" s="1317"/>
      <c r="M13" s="1171" t="s">
        <v>14</v>
      </c>
      <c r="N13" s="1317"/>
      <c r="O13" s="1171" t="s">
        <v>14</v>
      </c>
      <c r="P13" s="1317"/>
    </row>
    <row r="14" spans="1:16" ht="15.75" x14ac:dyDescent="0.25">
      <c r="A14" s="1147" t="s">
        <v>35</v>
      </c>
      <c r="B14" s="1147"/>
      <c r="C14" s="1147"/>
      <c r="D14" s="1147"/>
      <c r="E14" s="239">
        <v>4</v>
      </c>
      <c r="F14" s="239"/>
      <c r="G14" s="1173">
        <f>G15+G16+G17+G18+G19+G20</f>
        <v>32447.4</v>
      </c>
      <c r="H14" s="1353"/>
      <c r="I14" s="248">
        <f>SUM(I15:I20)</f>
        <v>37985.499999999993</v>
      </c>
      <c r="J14" s="248">
        <f>SUM(J15:J20)</f>
        <v>40097.200000000004</v>
      </c>
      <c r="K14" s="1353">
        <f>K15+K16+K17+K18+K19+K20</f>
        <v>43716.200000000004</v>
      </c>
      <c r="L14" s="1174"/>
      <c r="M14" s="1353">
        <f t="shared" ref="M14" si="0">M15+M16+M17+M18+M19+M20</f>
        <v>43716.200000000004</v>
      </c>
      <c r="N14" s="1174"/>
      <c r="O14" s="1353">
        <f t="shared" ref="O14" si="1">O15+O16+O17+O18+O19+O20</f>
        <v>43716.200000000004</v>
      </c>
      <c r="P14" s="1174"/>
    </row>
    <row r="15" spans="1:16" ht="15.75" x14ac:dyDescent="0.25">
      <c r="A15" s="1133" t="s">
        <v>414</v>
      </c>
      <c r="B15" s="1133"/>
      <c r="C15" s="1133"/>
      <c r="D15" s="1133"/>
      <c r="E15" s="239"/>
      <c r="F15" s="239">
        <v>21</v>
      </c>
      <c r="G15" s="1171">
        <f>G90</f>
        <v>28735.9</v>
      </c>
      <c r="H15" s="1317"/>
      <c r="I15" s="316">
        <f>I90</f>
        <v>33188.799999999996</v>
      </c>
      <c r="J15" s="316">
        <f>J90</f>
        <v>33155.800000000003</v>
      </c>
      <c r="K15" s="1171">
        <f>K90</f>
        <v>36774.800000000003</v>
      </c>
      <c r="L15" s="1317"/>
      <c r="M15" s="1171">
        <f>M90</f>
        <v>36774.800000000003</v>
      </c>
      <c r="N15" s="1317"/>
      <c r="O15" s="1171">
        <f>O90</f>
        <v>36774.800000000003</v>
      </c>
      <c r="P15" s="1317"/>
    </row>
    <row r="16" spans="1:16" ht="15.75" x14ac:dyDescent="0.25">
      <c r="A16" s="1133" t="s">
        <v>88</v>
      </c>
      <c r="B16" s="1133"/>
      <c r="C16" s="1133"/>
      <c r="D16" s="1133"/>
      <c r="E16" s="239"/>
      <c r="F16" s="239">
        <v>22</v>
      </c>
      <c r="G16" s="1171">
        <f>G94+G125</f>
        <v>2256</v>
      </c>
      <c r="H16" s="1317"/>
      <c r="I16" s="250">
        <f>I94+I125</f>
        <v>2659.6</v>
      </c>
      <c r="J16" s="250">
        <f>J94+J125</f>
        <v>4803.3999999999996</v>
      </c>
      <c r="K16" s="1158">
        <f>K94+K125</f>
        <v>4905.3999999999996</v>
      </c>
      <c r="L16" s="1158"/>
      <c r="M16" s="1158">
        <f>M94+M125</f>
        <v>4905.3999999999996</v>
      </c>
      <c r="N16" s="1158"/>
      <c r="O16" s="1158">
        <f>O94+O125</f>
        <v>4905.3999999999996</v>
      </c>
      <c r="P16" s="1158"/>
    </row>
    <row r="17" spans="1:16" ht="15.75" x14ac:dyDescent="0.25">
      <c r="A17" s="1133" t="s">
        <v>470</v>
      </c>
      <c r="B17" s="1133"/>
      <c r="C17" s="1133"/>
      <c r="D17" s="1133"/>
      <c r="E17" s="239"/>
      <c r="F17" s="239">
        <v>27</v>
      </c>
      <c r="G17" s="1171">
        <f>G106</f>
        <v>311.39999999999998</v>
      </c>
      <c r="H17" s="1317"/>
      <c r="I17" s="250">
        <f>I106</f>
        <v>720.40000000000009</v>
      </c>
      <c r="J17" s="250">
        <f>J106</f>
        <v>450</v>
      </c>
      <c r="K17" s="1158">
        <f>K106</f>
        <v>450</v>
      </c>
      <c r="L17" s="1158"/>
      <c r="M17" s="1158">
        <f>M106</f>
        <v>450</v>
      </c>
      <c r="N17" s="1158"/>
      <c r="O17" s="1158">
        <f>O106</f>
        <v>450</v>
      </c>
      <c r="P17" s="1158"/>
    </row>
    <row r="18" spans="1:16" ht="15.75" x14ac:dyDescent="0.25">
      <c r="A18" s="1133" t="s">
        <v>71</v>
      </c>
      <c r="B18" s="1133"/>
      <c r="C18" s="1133"/>
      <c r="D18" s="1133"/>
      <c r="E18" s="239"/>
      <c r="F18" s="239">
        <v>28</v>
      </c>
      <c r="G18" s="1171">
        <f>G110</f>
        <v>136.19999999999999</v>
      </c>
      <c r="H18" s="1317"/>
      <c r="I18" s="250">
        <f>I110</f>
        <v>168.7</v>
      </c>
      <c r="J18" s="250">
        <f>J110</f>
        <v>408</v>
      </c>
      <c r="K18" s="1158">
        <f>K110</f>
        <v>456</v>
      </c>
      <c r="L18" s="1158"/>
      <c r="M18" s="1158">
        <f>M110</f>
        <v>456</v>
      </c>
      <c r="N18" s="1158"/>
      <c r="O18" s="1158">
        <f>O110</f>
        <v>456</v>
      </c>
      <c r="P18" s="1158"/>
    </row>
    <row r="19" spans="1:16" ht="15.75" x14ac:dyDescent="0.25">
      <c r="A19" s="1133" t="s">
        <v>72</v>
      </c>
      <c r="B19" s="1133"/>
      <c r="C19" s="1133"/>
      <c r="D19" s="1133"/>
      <c r="E19" s="239"/>
      <c r="F19" s="239">
        <v>31</v>
      </c>
      <c r="G19" s="1171">
        <f>G113</f>
        <v>613.6</v>
      </c>
      <c r="H19" s="1317"/>
      <c r="I19" s="250">
        <f>I113</f>
        <v>923.10000000000014</v>
      </c>
      <c r="J19" s="250">
        <f>J113</f>
        <v>750</v>
      </c>
      <c r="K19" s="1158">
        <f>K113</f>
        <v>650</v>
      </c>
      <c r="L19" s="1158"/>
      <c r="M19" s="1158">
        <f>M113</f>
        <v>650</v>
      </c>
      <c r="N19" s="1158"/>
      <c r="O19" s="1158">
        <f>O113</f>
        <v>650</v>
      </c>
      <c r="P19" s="1158"/>
    </row>
    <row r="20" spans="1:16" ht="15.75" x14ac:dyDescent="0.25">
      <c r="A20" s="1083" t="s">
        <v>73</v>
      </c>
      <c r="B20" s="1083"/>
      <c r="C20" s="1083"/>
      <c r="D20" s="1083"/>
      <c r="E20" s="239"/>
      <c r="F20" s="239">
        <v>33</v>
      </c>
      <c r="G20" s="1171">
        <f>G118</f>
        <v>394.29999999999995</v>
      </c>
      <c r="H20" s="1317"/>
      <c r="I20" s="250">
        <f>I118</f>
        <v>324.89999999999998</v>
      </c>
      <c r="J20" s="250">
        <f>J118</f>
        <v>530</v>
      </c>
      <c r="K20" s="1158">
        <f>K118</f>
        <v>480</v>
      </c>
      <c r="L20" s="1158"/>
      <c r="M20" s="1158">
        <f>M118</f>
        <v>480</v>
      </c>
      <c r="N20" s="1158"/>
      <c r="O20" s="1158">
        <f>O118</f>
        <v>480</v>
      </c>
      <c r="P20" s="1158"/>
    </row>
    <row r="21" spans="1:16" ht="15.75" x14ac:dyDescent="0.25">
      <c r="A21" s="241"/>
      <c r="B21" s="234"/>
      <c r="C21" s="234"/>
      <c r="D21" s="234"/>
      <c r="E21" s="234"/>
      <c r="F21" s="234"/>
      <c r="G21" s="234"/>
      <c r="H21" s="234"/>
      <c r="I21" s="317"/>
      <c r="J21" s="234"/>
      <c r="K21" s="234"/>
      <c r="L21" s="234"/>
      <c r="M21" s="234"/>
      <c r="N21" s="234"/>
      <c r="O21" s="234"/>
      <c r="P21" s="234"/>
    </row>
    <row r="22" spans="1:16" ht="15.75" x14ac:dyDescent="0.25">
      <c r="A22" s="1066" t="s">
        <v>1</v>
      </c>
      <c r="B22" s="1068"/>
      <c r="C22" s="1101" t="s">
        <v>0</v>
      </c>
      <c r="D22" s="1101"/>
      <c r="E22" s="1101"/>
      <c r="F22" s="1101"/>
      <c r="G22" s="1160">
        <v>2023</v>
      </c>
      <c r="H22" s="1160"/>
      <c r="I22" s="246">
        <v>2024</v>
      </c>
      <c r="J22" s="246">
        <v>2025</v>
      </c>
      <c r="K22" s="1352">
        <v>2026</v>
      </c>
      <c r="L22" s="1352"/>
      <c r="M22" s="1352">
        <v>2027</v>
      </c>
      <c r="N22" s="1352"/>
      <c r="O22" s="1352">
        <v>2028</v>
      </c>
      <c r="P22" s="1352"/>
    </row>
    <row r="23" spans="1:16" ht="15.75" x14ac:dyDescent="0.25">
      <c r="A23" s="1069"/>
      <c r="B23" s="1071"/>
      <c r="C23" s="239" t="s">
        <v>59</v>
      </c>
      <c r="D23" s="239" t="s">
        <v>60</v>
      </c>
      <c r="E23" s="239" t="s">
        <v>33</v>
      </c>
      <c r="F23" s="247" t="s">
        <v>34</v>
      </c>
      <c r="G23" s="1051" t="s">
        <v>11</v>
      </c>
      <c r="H23" s="1053"/>
      <c r="I23" s="239" t="s">
        <v>11</v>
      </c>
      <c r="J23" s="239" t="s">
        <v>12</v>
      </c>
      <c r="K23" s="1051" t="s">
        <v>13</v>
      </c>
      <c r="L23" s="1053"/>
      <c r="M23" s="1051" t="s">
        <v>14</v>
      </c>
      <c r="N23" s="1053"/>
      <c r="O23" s="1051" t="s">
        <v>14</v>
      </c>
      <c r="P23" s="1053"/>
    </row>
    <row r="24" spans="1:16" ht="15.75" x14ac:dyDescent="0.25">
      <c r="A24" s="1166" t="s">
        <v>61</v>
      </c>
      <c r="B24" s="1167"/>
      <c r="C24" s="252"/>
      <c r="D24" s="252"/>
      <c r="E24" s="252"/>
      <c r="F24" s="252"/>
      <c r="G24" s="1073">
        <f>G14</f>
        <v>32447.4</v>
      </c>
      <c r="H24" s="1168"/>
      <c r="I24" s="254">
        <f>I31</f>
        <v>37985.499999999993</v>
      </c>
      <c r="J24" s="254">
        <f>J31</f>
        <v>40097.200000000004</v>
      </c>
      <c r="K24" s="1096">
        <f>K31</f>
        <v>43716.200000000004</v>
      </c>
      <c r="L24" s="1351"/>
      <c r="M24" s="1096">
        <f>M31</f>
        <v>43716.200000000004</v>
      </c>
      <c r="N24" s="1351"/>
      <c r="O24" s="1096">
        <f>O31</f>
        <v>43716.200000000004</v>
      </c>
      <c r="P24" s="1351"/>
    </row>
    <row r="25" spans="1:16" ht="15.75" x14ac:dyDescent="0.25">
      <c r="A25" s="1086" t="s">
        <v>62</v>
      </c>
      <c r="B25" s="1088"/>
      <c r="C25" s="258">
        <v>112</v>
      </c>
      <c r="D25" s="252"/>
      <c r="E25" s="252"/>
      <c r="F25" s="252"/>
      <c r="G25" s="1101"/>
      <c r="H25" s="1101"/>
      <c r="I25" s="251"/>
      <c r="J25" s="252"/>
      <c r="K25" s="1101"/>
      <c r="L25" s="1101"/>
      <c r="M25" s="1101"/>
      <c r="N25" s="1101"/>
      <c r="O25" s="1101"/>
      <c r="P25" s="1101"/>
    </row>
    <row r="26" spans="1:16" ht="15.75" x14ac:dyDescent="0.25">
      <c r="A26" s="1101"/>
      <c r="B26" s="1101"/>
      <c r="C26" s="252"/>
      <c r="D26" s="252"/>
      <c r="E26" s="252"/>
      <c r="F26" s="252"/>
      <c r="G26" s="1101"/>
      <c r="H26" s="1101"/>
      <c r="I26" s="251"/>
      <c r="J26" s="252"/>
      <c r="K26" s="1101"/>
      <c r="L26" s="1101"/>
      <c r="M26" s="1101"/>
      <c r="N26" s="1101"/>
      <c r="O26" s="1101"/>
      <c r="P26" s="1101"/>
    </row>
    <row r="27" spans="1:16" ht="15.75" x14ac:dyDescent="0.25">
      <c r="A27" s="1101"/>
      <c r="B27" s="1101"/>
      <c r="C27" s="252"/>
      <c r="D27" s="252"/>
      <c r="E27" s="252"/>
      <c r="F27" s="252"/>
      <c r="G27" s="1101"/>
      <c r="H27" s="1101"/>
      <c r="I27" s="251"/>
      <c r="J27" s="252"/>
      <c r="K27" s="1101"/>
      <c r="L27" s="1101"/>
      <c r="M27" s="1101"/>
      <c r="N27" s="1101"/>
      <c r="O27" s="1101"/>
      <c r="P27" s="1101"/>
    </row>
    <row r="28" spans="1:16" ht="15.75" x14ac:dyDescent="0.25">
      <c r="A28" s="1086" t="s">
        <v>63</v>
      </c>
      <c r="B28" s="1088"/>
      <c r="C28" s="258">
        <v>112</v>
      </c>
      <c r="D28" s="252"/>
      <c r="E28" s="252"/>
      <c r="F28" s="252"/>
      <c r="G28" s="1101"/>
      <c r="H28" s="1101"/>
      <c r="I28" s="251"/>
      <c r="J28" s="252"/>
      <c r="K28" s="1101"/>
      <c r="L28" s="1101"/>
      <c r="M28" s="1101"/>
      <c r="N28" s="1101"/>
      <c r="O28" s="1101"/>
      <c r="P28" s="1101"/>
    </row>
    <row r="29" spans="1:16" ht="15.75" x14ac:dyDescent="0.25">
      <c r="A29" s="1101"/>
      <c r="B29" s="1101"/>
      <c r="C29" s="252"/>
      <c r="D29" s="252"/>
      <c r="E29" s="252"/>
      <c r="F29" s="252"/>
      <c r="G29" s="1101"/>
      <c r="H29" s="1101"/>
      <c r="I29" s="251"/>
      <c r="J29" s="252"/>
      <c r="K29" s="1101"/>
      <c r="L29" s="1101"/>
      <c r="M29" s="1101"/>
      <c r="N29" s="1101"/>
      <c r="O29" s="1101"/>
      <c r="P29" s="1101"/>
    </row>
    <row r="30" spans="1:16" ht="15.75" x14ac:dyDescent="0.25">
      <c r="A30" s="1145"/>
      <c r="B30" s="1159"/>
      <c r="C30" s="252"/>
      <c r="D30" s="252"/>
      <c r="E30" s="252"/>
      <c r="F30" s="252"/>
      <c r="G30" s="1145"/>
      <c r="H30" s="1159"/>
      <c r="I30" s="251"/>
      <c r="J30" s="252"/>
      <c r="K30" s="1145"/>
      <c r="L30" s="1159"/>
      <c r="M30" s="1145"/>
      <c r="N30" s="1159"/>
      <c r="O30" s="1145"/>
      <c r="P30" s="1159"/>
    </row>
    <row r="31" spans="1:16" ht="15.75" x14ac:dyDescent="0.25">
      <c r="A31" s="1086" t="s">
        <v>64</v>
      </c>
      <c r="B31" s="1088"/>
      <c r="C31" s="258">
        <v>111</v>
      </c>
      <c r="D31" s="252"/>
      <c r="E31" s="252">
        <v>4</v>
      </c>
      <c r="F31" s="252">
        <v>1</v>
      </c>
      <c r="G31" s="1089">
        <f>G14</f>
        <v>32447.4</v>
      </c>
      <c r="H31" s="1159"/>
      <c r="I31" s="257">
        <f>I14</f>
        <v>37985.499999999993</v>
      </c>
      <c r="J31" s="257">
        <f>J14</f>
        <v>40097.200000000004</v>
      </c>
      <c r="K31" s="1089">
        <f>K14</f>
        <v>43716.200000000004</v>
      </c>
      <c r="L31" s="1159"/>
      <c r="M31" s="1089">
        <f>M14</f>
        <v>43716.200000000004</v>
      </c>
      <c r="N31" s="1159"/>
      <c r="O31" s="1089">
        <f>O14</f>
        <v>43716.200000000004</v>
      </c>
      <c r="P31" s="1159"/>
    </row>
    <row r="32" spans="1:16" ht="15.75" x14ac:dyDescent="0.25">
      <c r="A32" s="1145"/>
      <c r="B32" s="1159"/>
      <c r="C32" s="252"/>
      <c r="D32" s="252"/>
      <c r="E32" s="252"/>
      <c r="F32" s="252"/>
      <c r="G32" s="1051"/>
      <c r="H32" s="1053"/>
      <c r="I32" s="239"/>
      <c r="J32" s="252"/>
      <c r="K32" s="1145"/>
      <c r="L32" s="1159"/>
      <c r="M32" s="1145"/>
      <c r="N32" s="1159"/>
      <c r="O32" s="1145"/>
      <c r="P32" s="1159"/>
    </row>
    <row r="33" spans="1:16" ht="15.75" x14ac:dyDescent="0.25">
      <c r="A33" s="241"/>
      <c r="B33" s="234"/>
      <c r="C33" s="234"/>
      <c r="D33" s="234"/>
      <c r="E33" s="234"/>
      <c r="F33" s="234"/>
      <c r="G33" s="234"/>
      <c r="H33" s="234"/>
      <c r="I33" s="234"/>
      <c r="J33" s="234"/>
      <c r="K33" s="234"/>
      <c r="L33" s="234"/>
      <c r="M33" s="234"/>
      <c r="N33" s="234"/>
      <c r="O33" s="234"/>
      <c r="P33" s="234"/>
    </row>
    <row r="34" spans="1:16" ht="15.75" x14ac:dyDescent="0.25">
      <c r="A34" s="1163" t="s">
        <v>417</v>
      </c>
      <c r="B34" s="1164"/>
      <c r="C34" s="1164"/>
      <c r="D34" s="1164"/>
      <c r="E34" s="1164"/>
      <c r="F34" s="1164"/>
      <c r="G34" s="1164"/>
      <c r="H34" s="1164"/>
      <c r="I34" s="1164"/>
      <c r="J34" s="1164"/>
      <c r="K34" s="1164"/>
      <c r="L34" s="1164"/>
      <c r="M34" s="1164"/>
      <c r="N34" s="1164"/>
      <c r="O34" s="1164"/>
      <c r="P34" s="1165"/>
    </row>
    <row r="35" spans="1:16" ht="15.75" x14ac:dyDescent="0.25">
      <c r="A35" s="1148" t="s">
        <v>1</v>
      </c>
      <c r="B35" s="1148"/>
      <c r="C35" s="1148"/>
      <c r="D35" s="1148" t="s">
        <v>0</v>
      </c>
      <c r="E35" s="1148"/>
      <c r="F35" s="1148"/>
      <c r="G35" s="1148" t="s">
        <v>356</v>
      </c>
      <c r="H35" s="1148"/>
      <c r="I35" s="1148"/>
      <c r="J35" s="1148"/>
      <c r="K35" s="1148" t="s">
        <v>67</v>
      </c>
      <c r="L35" s="1148"/>
      <c r="M35" s="1148"/>
      <c r="N35" s="1148" t="s">
        <v>357</v>
      </c>
      <c r="O35" s="1148"/>
      <c r="P35" s="1148"/>
    </row>
    <row r="36" spans="1:16" ht="57.75" x14ac:dyDescent="0.25">
      <c r="A36" s="1148"/>
      <c r="B36" s="1148"/>
      <c r="C36" s="1148"/>
      <c r="D36" s="239" t="s">
        <v>33</v>
      </c>
      <c r="E36" s="1161" t="s">
        <v>51</v>
      </c>
      <c r="F36" s="1161"/>
      <c r="G36" s="1162" t="s">
        <v>48</v>
      </c>
      <c r="H36" s="1162"/>
      <c r="I36" s="259" t="s">
        <v>49</v>
      </c>
      <c r="J36" s="259" t="s">
        <v>50</v>
      </c>
      <c r="K36" s="259" t="s">
        <v>48</v>
      </c>
      <c r="L36" s="259" t="s">
        <v>49</v>
      </c>
      <c r="M36" s="259" t="s">
        <v>50</v>
      </c>
      <c r="N36" s="259" t="s">
        <v>48</v>
      </c>
      <c r="O36" s="259" t="s">
        <v>49</v>
      </c>
      <c r="P36" s="259" t="s">
        <v>50</v>
      </c>
    </row>
    <row r="37" spans="1:16" ht="15.75" x14ac:dyDescent="0.25">
      <c r="A37" s="1133" t="s">
        <v>9</v>
      </c>
      <c r="B37" s="1133"/>
      <c r="C37" s="1133"/>
      <c r="D37" s="252"/>
      <c r="E37" s="1148"/>
      <c r="F37" s="1148"/>
      <c r="G37" s="1156">
        <f>G38</f>
        <v>43716.200000000004</v>
      </c>
      <c r="H37" s="1157"/>
      <c r="I37" s="260"/>
      <c r="J37" s="260"/>
      <c r="K37" s="248">
        <f>K38</f>
        <v>43716.200000000004</v>
      </c>
      <c r="L37" s="260"/>
      <c r="M37" s="260"/>
      <c r="N37" s="248">
        <f>N38</f>
        <v>43716.200000000004</v>
      </c>
      <c r="O37" s="239"/>
      <c r="P37" s="239"/>
    </row>
    <row r="38" spans="1:16" ht="15.75" x14ac:dyDescent="0.25">
      <c r="A38" s="1153" t="s">
        <v>52</v>
      </c>
      <c r="B38" s="1153"/>
      <c r="C38" s="1153"/>
      <c r="D38" s="262" t="s">
        <v>56</v>
      </c>
      <c r="E38" s="1154">
        <v>3</v>
      </c>
      <c r="F38" s="1154"/>
      <c r="G38" s="1155">
        <f>K88</f>
        <v>43716.200000000004</v>
      </c>
      <c r="H38" s="1154"/>
      <c r="I38" s="262"/>
      <c r="J38" s="262"/>
      <c r="K38" s="264">
        <f>M88</f>
        <v>43716.200000000004</v>
      </c>
      <c r="L38" s="262"/>
      <c r="M38" s="262"/>
      <c r="N38" s="264">
        <f>O88</f>
        <v>43716.200000000004</v>
      </c>
      <c r="O38" s="262"/>
      <c r="P38" s="262"/>
    </row>
    <row r="39" spans="1:16" ht="15.75" x14ac:dyDescent="0.25">
      <c r="A39" s="1153" t="s">
        <v>53</v>
      </c>
      <c r="B39" s="1153"/>
      <c r="C39" s="1153"/>
      <c r="D39" s="262" t="s">
        <v>57</v>
      </c>
      <c r="E39" s="1154"/>
      <c r="F39" s="1154"/>
      <c r="G39" s="1154"/>
      <c r="H39" s="1154"/>
      <c r="I39" s="262"/>
      <c r="J39" s="262"/>
      <c r="K39" s="262"/>
      <c r="L39" s="262"/>
      <c r="M39" s="262"/>
      <c r="N39" s="264"/>
      <c r="O39" s="262"/>
      <c r="P39" s="262"/>
    </row>
    <row r="40" spans="1:16" ht="15.75" x14ac:dyDescent="0.25">
      <c r="A40" s="1133"/>
      <c r="B40" s="1133"/>
      <c r="C40" s="1133"/>
      <c r="D40" s="252"/>
      <c r="E40" s="1148"/>
      <c r="F40" s="1148"/>
      <c r="G40" s="1148"/>
      <c r="H40" s="1148"/>
      <c r="I40" s="239"/>
      <c r="J40" s="239"/>
      <c r="K40" s="239"/>
      <c r="L40" s="239"/>
      <c r="M40" s="239"/>
      <c r="N40" s="250"/>
      <c r="O40" s="239"/>
      <c r="P40" s="239"/>
    </row>
    <row r="41" spans="1:16" ht="15.75" x14ac:dyDescent="0.25">
      <c r="A41" s="1133" t="s">
        <v>9</v>
      </c>
      <c r="B41" s="1133"/>
      <c r="C41" s="1133"/>
      <c r="D41" s="252"/>
      <c r="E41" s="1148"/>
      <c r="F41" s="1148"/>
      <c r="G41" s="1158">
        <f>G43</f>
        <v>43716.200000000004</v>
      </c>
      <c r="H41" s="1148"/>
      <c r="I41" s="239"/>
      <c r="J41" s="239"/>
      <c r="K41" s="250">
        <f>K43</f>
        <v>43716.200000000004</v>
      </c>
      <c r="L41" s="239"/>
      <c r="M41" s="239"/>
      <c r="N41" s="250">
        <f>N43</f>
        <v>43716.200000000004</v>
      </c>
      <c r="O41" s="239"/>
      <c r="P41" s="239"/>
    </row>
    <row r="42" spans="1:16" ht="15.75" x14ac:dyDescent="0.25">
      <c r="A42" s="1153" t="s">
        <v>54</v>
      </c>
      <c r="B42" s="1153"/>
      <c r="C42" s="1153"/>
      <c r="D42" s="263"/>
      <c r="E42" s="1154"/>
      <c r="F42" s="1154"/>
      <c r="G42" s="1154"/>
      <c r="H42" s="1154"/>
      <c r="I42" s="262"/>
      <c r="J42" s="262"/>
      <c r="K42" s="262"/>
      <c r="L42" s="262"/>
      <c r="M42" s="262"/>
      <c r="N42" s="264"/>
      <c r="O42" s="262"/>
      <c r="P42" s="262"/>
    </row>
    <row r="43" spans="1:16" ht="15.75" x14ac:dyDescent="0.25">
      <c r="A43" s="1153" t="s">
        <v>55</v>
      </c>
      <c r="B43" s="1153"/>
      <c r="C43" s="1153"/>
      <c r="D43" s="263"/>
      <c r="E43" s="1154">
        <v>1</v>
      </c>
      <c r="F43" s="1154"/>
      <c r="G43" s="1155">
        <f>K31</f>
        <v>43716.200000000004</v>
      </c>
      <c r="H43" s="1154"/>
      <c r="I43" s="262"/>
      <c r="J43" s="262"/>
      <c r="K43" s="318">
        <f>M31</f>
        <v>43716.200000000004</v>
      </c>
      <c r="L43" s="264"/>
      <c r="M43" s="318"/>
      <c r="N43" s="264">
        <f>O31</f>
        <v>43716.200000000004</v>
      </c>
      <c r="O43" s="262"/>
      <c r="P43" s="262"/>
    </row>
    <row r="44" spans="1:16" ht="15.75" x14ac:dyDescent="0.25">
      <c r="A44" s="1133"/>
      <c r="B44" s="1133"/>
      <c r="C44" s="1133"/>
      <c r="D44" s="252"/>
      <c r="E44" s="1148"/>
      <c r="F44" s="1148"/>
      <c r="G44" s="1148"/>
      <c r="H44" s="1148"/>
      <c r="I44" s="239"/>
      <c r="J44" s="239"/>
      <c r="K44" s="239"/>
      <c r="L44" s="239"/>
      <c r="M44" s="239"/>
      <c r="N44" s="239"/>
      <c r="O44" s="239"/>
      <c r="P44" s="239"/>
    </row>
    <row r="45" spans="1:16" ht="15.75" x14ac:dyDescent="0.25">
      <c r="A45" s="241"/>
      <c r="B45" s="234"/>
      <c r="C45" s="234"/>
      <c r="D45" s="234"/>
      <c r="E45" s="234"/>
      <c r="F45" s="234"/>
      <c r="G45" s="234"/>
      <c r="H45" s="234"/>
      <c r="I45" s="234"/>
      <c r="J45" s="234"/>
      <c r="K45" s="234"/>
      <c r="L45" s="234"/>
      <c r="M45" s="234"/>
      <c r="N45" s="234"/>
      <c r="O45" s="234"/>
      <c r="P45" s="234"/>
    </row>
    <row r="46" spans="1:16" ht="15.75" x14ac:dyDescent="0.25">
      <c r="A46" s="1147" t="s">
        <v>418</v>
      </c>
      <c r="B46" s="1147"/>
      <c r="C46" s="1147"/>
      <c r="D46" s="1147"/>
      <c r="E46" s="1147"/>
      <c r="F46" s="1147"/>
      <c r="G46" s="1147"/>
      <c r="H46" s="1147"/>
      <c r="I46" s="1147"/>
      <c r="J46" s="1147"/>
      <c r="K46" s="1147"/>
      <c r="L46" s="1147"/>
      <c r="M46" s="1147"/>
      <c r="N46" s="1147"/>
      <c r="O46" s="1147"/>
      <c r="P46" s="1147"/>
    </row>
    <row r="47" spans="1:16" ht="15.75" x14ac:dyDescent="0.25">
      <c r="A47" s="1148" t="s">
        <v>1</v>
      </c>
      <c r="B47" s="1148"/>
      <c r="C47" s="1148" t="s">
        <v>0</v>
      </c>
      <c r="D47" s="1148"/>
      <c r="E47" s="1148"/>
      <c r="F47" s="1148"/>
      <c r="G47" s="1148"/>
      <c r="H47" s="1148"/>
      <c r="I47" s="1066" t="s">
        <v>10</v>
      </c>
      <c r="J47" s="1068"/>
      <c r="K47" s="239">
        <v>2023</v>
      </c>
      <c r="L47" s="239">
        <v>2024</v>
      </c>
      <c r="M47" s="239">
        <v>2025</v>
      </c>
      <c r="N47" s="239">
        <v>2026</v>
      </c>
      <c r="O47" s="239">
        <v>2027</v>
      </c>
      <c r="P47" s="239">
        <v>2028</v>
      </c>
    </row>
    <row r="48" spans="1:16" ht="110.25" x14ac:dyDescent="0.25">
      <c r="A48" s="1148"/>
      <c r="B48" s="1148"/>
      <c r="C48" s="247" t="s">
        <v>3</v>
      </c>
      <c r="D48" s="247" t="s">
        <v>4</v>
      </c>
      <c r="E48" s="247" t="s">
        <v>5</v>
      </c>
      <c r="F48" s="247" t="s">
        <v>6</v>
      </c>
      <c r="G48" s="247" t="s">
        <v>7</v>
      </c>
      <c r="H48" s="247" t="s">
        <v>8</v>
      </c>
      <c r="I48" s="1069"/>
      <c r="J48" s="1071"/>
      <c r="K48" s="259" t="s">
        <v>11</v>
      </c>
      <c r="L48" s="259" t="s">
        <v>11</v>
      </c>
      <c r="M48" s="259" t="s">
        <v>12</v>
      </c>
      <c r="N48" s="259" t="s">
        <v>13</v>
      </c>
      <c r="O48" s="259" t="s">
        <v>14</v>
      </c>
      <c r="P48" s="259" t="s">
        <v>14</v>
      </c>
    </row>
    <row r="49" spans="1:16" ht="15.75" x14ac:dyDescent="0.25">
      <c r="A49" s="1093" t="s">
        <v>9</v>
      </c>
      <c r="B49" s="1095"/>
      <c r="C49" s="266"/>
      <c r="D49" s="266"/>
      <c r="E49" s="266"/>
      <c r="F49" s="266"/>
      <c r="G49" s="266"/>
      <c r="H49" s="266"/>
      <c r="I49" s="1350"/>
      <c r="J49" s="1351"/>
      <c r="K49" s="260"/>
      <c r="L49" s="260"/>
      <c r="M49" s="266"/>
      <c r="N49" s="266"/>
      <c r="O49" s="266"/>
      <c r="P49" s="266"/>
    </row>
    <row r="50" spans="1:16" ht="15.75" x14ac:dyDescent="0.25">
      <c r="A50" s="1134"/>
      <c r="B50" s="1136"/>
      <c r="C50" s="252"/>
      <c r="D50" s="252"/>
      <c r="E50" s="252"/>
      <c r="F50" s="252"/>
      <c r="G50" s="252"/>
      <c r="H50" s="252"/>
      <c r="I50" s="1145"/>
      <c r="J50" s="1159"/>
      <c r="K50" s="239"/>
      <c r="L50" s="239"/>
      <c r="M50" s="252"/>
      <c r="N50" s="252"/>
      <c r="O50" s="252"/>
      <c r="P50" s="252"/>
    </row>
    <row r="51" spans="1:16" ht="15.75" x14ac:dyDescent="0.25">
      <c r="A51" s="1145"/>
      <c r="B51" s="1159"/>
      <c r="C51" s="252"/>
      <c r="D51" s="252"/>
      <c r="E51" s="252"/>
      <c r="F51" s="252"/>
      <c r="G51" s="252"/>
      <c r="H51" s="252"/>
      <c r="I51" s="1145"/>
      <c r="J51" s="1159"/>
      <c r="K51" s="239"/>
      <c r="L51" s="239"/>
      <c r="M51" s="252"/>
      <c r="N51" s="252"/>
      <c r="O51" s="252"/>
      <c r="P51" s="252"/>
    </row>
    <row r="52" spans="1:16" ht="15.75" x14ac:dyDescent="0.25">
      <c r="A52" s="1145"/>
      <c r="B52" s="1159"/>
      <c r="C52" s="252"/>
      <c r="D52" s="252"/>
      <c r="E52" s="252"/>
      <c r="F52" s="252"/>
      <c r="G52" s="252"/>
      <c r="H52" s="252"/>
      <c r="I52" s="1145"/>
      <c r="J52" s="1159"/>
      <c r="K52" s="239"/>
      <c r="L52" s="239"/>
      <c r="M52" s="252"/>
      <c r="N52" s="252"/>
      <c r="O52" s="252"/>
      <c r="P52" s="252"/>
    </row>
    <row r="53" spans="1:16" ht="15.75" x14ac:dyDescent="0.25">
      <c r="A53" s="1145"/>
      <c r="B53" s="1159"/>
      <c r="C53" s="252"/>
      <c r="D53" s="252"/>
      <c r="E53" s="252"/>
      <c r="F53" s="252"/>
      <c r="G53" s="252"/>
      <c r="H53" s="252"/>
      <c r="I53" s="1145"/>
      <c r="J53" s="1159"/>
      <c r="K53" s="239"/>
      <c r="L53" s="239"/>
      <c r="M53" s="252"/>
      <c r="N53" s="252"/>
      <c r="O53" s="252"/>
      <c r="P53" s="252"/>
    </row>
    <row r="54" spans="1:16" ht="15.75" x14ac:dyDescent="0.25">
      <c r="A54" s="1145"/>
      <c r="B54" s="1159"/>
      <c r="C54" s="252"/>
      <c r="D54" s="252"/>
      <c r="E54" s="252"/>
      <c r="F54" s="252"/>
      <c r="G54" s="252"/>
      <c r="H54" s="252"/>
      <c r="I54" s="1145"/>
      <c r="J54" s="1159"/>
      <c r="K54" s="239"/>
      <c r="L54" s="239"/>
      <c r="M54" s="252"/>
      <c r="N54" s="252"/>
      <c r="O54" s="252"/>
      <c r="P54" s="252"/>
    </row>
    <row r="55" spans="1:16" ht="15.75" x14ac:dyDescent="0.25">
      <c r="A55" s="1145"/>
      <c r="B55" s="1302"/>
      <c r="C55" s="234"/>
      <c r="D55" s="234"/>
      <c r="E55" s="234"/>
      <c r="F55" s="234"/>
      <c r="G55" s="234"/>
      <c r="H55" s="234"/>
      <c r="I55" s="234"/>
      <c r="J55" s="234"/>
      <c r="K55" s="234"/>
      <c r="L55" s="234"/>
      <c r="M55" s="234"/>
      <c r="N55" s="234"/>
      <c r="O55" s="234"/>
      <c r="P55" s="234"/>
    </row>
    <row r="56" spans="1:16" ht="15.75" x14ac:dyDescent="0.25">
      <c r="A56" s="1347" t="s">
        <v>15</v>
      </c>
      <c r="B56" s="1348"/>
      <c r="C56" s="1348"/>
      <c r="D56" s="1348"/>
      <c r="E56" s="1348"/>
      <c r="F56" s="1348"/>
      <c r="G56" s="1348"/>
      <c r="H56" s="1348"/>
      <c r="I56" s="1348"/>
      <c r="J56" s="1348"/>
      <c r="K56" s="1348"/>
      <c r="L56" s="1348"/>
      <c r="M56" s="1348"/>
      <c r="N56" s="1348"/>
      <c r="O56" s="1348"/>
      <c r="P56" s="1349"/>
    </row>
    <row r="57" spans="1:16" ht="15.75" x14ac:dyDescent="0.25">
      <c r="A57" s="1134"/>
      <c r="B57" s="1136"/>
      <c r="C57" s="1134"/>
      <c r="D57" s="1135"/>
      <c r="E57" s="1135"/>
      <c r="F57" s="1135"/>
      <c r="G57" s="1135"/>
      <c r="H57" s="1135"/>
      <c r="I57" s="1135"/>
      <c r="J57" s="1135"/>
      <c r="K57" s="1135"/>
      <c r="L57" s="1135"/>
      <c r="M57" s="1135"/>
      <c r="N57" s="1136"/>
      <c r="O57" s="1145" t="s">
        <v>0</v>
      </c>
      <c r="P57" s="1159"/>
    </row>
    <row r="58" spans="1:16" ht="15.75" x14ac:dyDescent="0.25">
      <c r="A58" s="1340" t="s">
        <v>16</v>
      </c>
      <c r="B58" s="1341"/>
      <c r="C58" s="1340" t="s">
        <v>482</v>
      </c>
      <c r="D58" s="1342"/>
      <c r="E58" s="1342"/>
      <c r="F58" s="1342"/>
      <c r="G58" s="1342"/>
      <c r="H58" s="1342"/>
      <c r="I58" s="1342"/>
      <c r="J58" s="1342"/>
      <c r="K58" s="1342"/>
      <c r="L58" s="1342"/>
      <c r="M58" s="1342"/>
      <c r="N58" s="1341"/>
      <c r="O58" s="1343">
        <v>443</v>
      </c>
      <c r="P58" s="1344"/>
    </row>
    <row r="59" spans="1:16" ht="15.75" x14ac:dyDescent="0.25">
      <c r="A59" s="1340" t="s">
        <v>17</v>
      </c>
      <c r="B59" s="1341"/>
      <c r="C59" s="1340" t="s">
        <v>483</v>
      </c>
      <c r="D59" s="1342"/>
      <c r="E59" s="1342"/>
      <c r="F59" s="1342"/>
      <c r="G59" s="1342"/>
      <c r="H59" s="1342"/>
      <c r="I59" s="1342"/>
      <c r="J59" s="1342"/>
      <c r="K59" s="1342"/>
      <c r="L59" s="1342"/>
      <c r="M59" s="1342"/>
      <c r="N59" s="1341"/>
      <c r="O59" s="1343">
        <v>61</v>
      </c>
      <c r="P59" s="1344"/>
    </row>
    <row r="60" spans="1:16" ht="15.75" x14ac:dyDescent="0.25">
      <c r="A60" s="1340" t="s">
        <v>18</v>
      </c>
      <c r="B60" s="1341"/>
      <c r="C60" s="1340" t="s">
        <v>484</v>
      </c>
      <c r="D60" s="1342"/>
      <c r="E60" s="1342"/>
      <c r="F60" s="1342"/>
      <c r="G60" s="1342"/>
      <c r="H60" s="1342"/>
      <c r="I60" s="1342"/>
      <c r="J60" s="1342"/>
      <c r="K60" s="1342"/>
      <c r="L60" s="1342"/>
      <c r="M60" s="1342"/>
      <c r="N60" s="1341"/>
      <c r="O60" s="1345" t="s">
        <v>485</v>
      </c>
      <c r="P60" s="1346"/>
    </row>
    <row r="61" spans="1:16" ht="15.75" x14ac:dyDescent="0.25">
      <c r="A61" s="273"/>
      <c r="B61" s="274"/>
      <c r="C61" s="274"/>
      <c r="D61" s="274"/>
      <c r="E61" s="274"/>
      <c r="F61" s="274"/>
      <c r="G61" s="274"/>
      <c r="H61" s="274"/>
      <c r="I61" s="274"/>
      <c r="J61" s="274"/>
      <c r="K61" s="274"/>
      <c r="L61" s="274"/>
      <c r="M61" s="274"/>
      <c r="N61" s="274"/>
      <c r="O61" s="274"/>
      <c r="P61" s="274"/>
    </row>
    <row r="62" spans="1:16" ht="15.75" x14ac:dyDescent="0.25">
      <c r="A62" s="1137" t="s">
        <v>421</v>
      </c>
      <c r="B62" s="1138"/>
      <c r="C62" s="1138"/>
      <c r="D62" s="1138"/>
      <c r="E62" s="1138"/>
      <c r="F62" s="1138"/>
      <c r="G62" s="1138"/>
      <c r="H62" s="1138"/>
      <c r="I62" s="1138"/>
      <c r="J62" s="1138"/>
      <c r="K62" s="1138"/>
      <c r="L62" s="1138"/>
      <c r="M62" s="1138"/>
      <c r="N62" s="1138"/>
      <c r="O62" s="1138"/>
      <c r="P62" s="1139"/>
    </row>
    <row r="63" spans="1:16" ht="70.5" customHeight="1" x14ac:dyDescent="0.25">
      <c r="A63" s="1335" t="s">
        <v>20</v>
      </c>
      <c r="B63" s="1336"/>
      <c r="C63" s="1337"/>
      <c r="D63" s="1141" t="s">
        <v>486</v>
      </c>
      <c r="E63" s="1141"/>
      <c r="F63" s="1141"/>
      <c r="G63" s="1141"/>
      <c r="H63" s="1141"/>
      <c r="I63" s="1141"/>
      <c r="J63" s="1141"/>
      <c r="K63" s="1141"/>
      <c r="L63" s="1141"/>
      <c r="M63" s="1141"/>
      <c r="N63" s="1141"/>
      <c r="O63" s="1141"/>
      <c r="P63" s="1142"/>
    </row>
    <row r="64" spans="1:16" ht="116.25" customHeight="1" x14ac:dyDescent="0.25">
      <c r="A64" s="1110" t="s">
        <v>424</v>
      </c>
      <c r="B64" s="1111"/>
      <c r="C64" s="1112"/>
      <c r="D64" s="1141" t="s">
        <v>851</v>
      </c>
      <c r="E64" s="1338"/>
      <c r="F64" s="1338"/>
      <c r="G64" s="1338"/>
      <c r="H64" s="1338"/>
      <c r="I64" s="1338"/>
      <c r="J64" s="1338"/>
      <c r="K64" s="1338"/>
      <c r="L64" s="1338"/>
      <c r="M64" s="1338"/>
      <c r="N64" s="1338"/>
      <c r="O64" s="1338"/>
      <c r="P64" s="1339"/>
    </row>
    <row r="65" spans="1:16" ht="65.25" customHeight="1" x14ac:dyDescent="0.25">
      <c r="A65" s="1110" t="s">
        <v>21</v>
      </c>
      <c r="B65" s="1111"/>
      <c r="C65" s="1112"/>
      <c r="D65" s="1326" t="s">
        <v>487</v>
      </c>
      <c r="E65" s="1326"/>
      <c r="F65" s="1326"/>
      <c r="G65" s="1326"/>
      <c r="H65" s="1326"/>
      <c r="I65" s="1326"/>
      <c r="J65" s="1326"/>
      <c r="K65" s="1326"/>
      <c r="L65" s="1326"/>
      <c r="M65" s="1326"/>
      <c r="N65" s="1326"/>
      <c r="O65" s="1326"/>
      <c r="P65" s="1327"/>
    </row>
    <row r="66" spans="1:16" ht="15.75" x14ac:dyDescent="0.25">
      <c r="A66" s="273"/>
      <c r="B66" s="274"/>
      <c r="C66" s="274"/>
      <c r="D66" s="274"/>
      <c r="E66" s="274"/>
      <c r="F66" s="274"/>
      <c r="G66" s="274"/>
      <c r="H66" s="274"/>
      <c r="I66" s="274"/>
      <c r="J66" s="274"/>
      <c r="K66" s="274"/>
      <c r="L66" s="274"/>
      <c r="M66" s="274"/>
      <c r="N66" s="274"/>
      <c r="O66" s="274"/>
      <c r="P66" s="274"/>
    </row>
    <row r="67" spans="1:16" ht="15.75" x14ac:dyDescent="0.25">
      <c r="A67" s="1332" t="s">
        <v>19</v>
      </c>
      <c r="B67" s="1332"/>
      <c r="C67" s="1332"/>
      <c r="D67" s="1332"/>
      <c r="E67" s="1332"/>
      <c r="F67" s="1332"/>
      <c r="G67" s="1332"/>
      <c r="H67" s="1332"/>
      <c r="I67" s="1332"/>
      <c r="J67" s="1332"/>
      <c r="K67" s="1332"/>
      <c r="L67" s="1332"/>
      <c r="M67" s="1332"/>
      <c r="N67" s="1332"/>
      <c r="O67" s="1332"/>
      <c r="P67" s="1332"/>
    </row>
    <row r="68" spans="1:16" ht="15.75" x14ac:dyDescent="0.25">
      <c r="A68" s="1125" t="s">
        <v>22</v>
      </c>
      <c r="B68" s="1125" t="s">
        <v>0</v>
      </c>
      <c r="C68" s="1126" t="s">
        <v>1</v>
      </c>
      <c r="D68" s="1127"/>
      <c r="E68" s="1127"/>
      <c r="F68" s="1127"/>
      <c r="G68" s="1127"/>
      <c r="H68" s="1127"/>
      <c r="I68" s="1127"/>
      <c r="J68" s="1132" t="s">
        <v>26</v>
      </c>
      <c r="K68" s="280">
        <v>2023</v>
      </c>
      <c r="L68" s="280">
        <v>2024</v>
      </c>
      <c r="M68" s="280">
        <v>2025</v>
      </c>
      <c r="N68" s="280">
        <v>2026</v>
      </c>
      <c r="O68" s="280">
        <v>2027</v>
      </c>
      <c r="P68" s="280">
        <v>2028</v>
      </c>
    </row>
    <row r="69" spans="1:16" s="874" customFormat="1" ht="53.25" customHeight="1" x14ac:dyDescent="0.25">
      <c r="A69" s="1125"/>
      <c r="B69" s="1125"/>
      <c r="C69" s="1333"/>
      <c r="D69" s="1334"/>
      <c r="E69" s="1334"/>
      <c r="F69" s="1334"/>
      <c r="G69" s="1334"/>
      <c r="H69" s="1334"/>
      <c r="I69" s="1334"/>
      <c r="J69" s="1132"/>
      <c r="K69" s="281" t="s">
        <v>11</v>
      </c>
      <c r="L69" s="281" t="s">
        <v>11</v>
      </c>
      <c r="M69" s="281" t="s">
        <v>12</v>
      </c>
      <c r="N69" s="281" t="s">
        <v>13</v>
      </c>
      <c r="O69" s="281" t="s">
        <v>14</v>
      </c>
      <c r="P69" s="281" t="s">
        <v>14</v>
      </c>
    </row>
    <row r="70" spans="1:16" ht="33" customHeight="1" x14ac:dyDescent="0.25">
      <c r="A70" s="1328" t="s">
        <v>23</v>
      </c>
      <c r="B70" s="283" t="s">
        <v>102</v>
      </c>
      <c r="C70" s="1325" t="s">
        <v>488</v>
      </c>
      <c r="D70" s="1326"/>
      <c r="E70" s="1326"/>
      <c r="F70" s="1326"/>
      <c r="G70" s="1326"/>
      <c r="H70" s="1326"/>
      <c r="I70" s="1327"/>
      <c r="J70" s="283" t="s">
        <v>74</v>
      </c>
      <c r="K70" s="323">
        <v>74.2</v>
      </c>
      <c r="L70" s="324">
        <v>69</v>
      </c>
      <c r="M70" s="325">
        <v>90</v>
      </c>
      <c r="N70" s="325">
        <v>93</v>
      </c>
      <c r="O70" s="325">
        <v>95</v>
      </c>
      <c r="P70" s="325">
        <v>97</v>
      </c>
    </row>
    <row r="71" spans="1:16" ht="33.75" customHeight="1" x14ac:dyDescent="0.25">
      <c r="A71" s="1329"/>
      <c r="B71" s="283" t="s">
        <v>122</v>
      </c>
      <c r="C71" s="1325" t="s">
        <v>489</v>
      </c>
      <c r="D71" s="1326"/>
      <c r="E71" s="1326"/>
      <c r="F71" s="1326"/>
      <c r="G71" s="1326"/>
      <c r="H71" s="1326"/>
      <c r="I71" s="1327"/>
      <c r="J71" s="326" t="s">
        <v>74</v>
      </c>
      <c r="K71" s="327">
        <v>80</v>
      </c>
      <c r="L71" s="328">
        <v>80</v>
      </c>
      <c r="M71" s="285">
        <v>80</v>
      </c>
      <c r="N71" s="285">
        <v>85</v>
      </c>
      <c r="O71" s="285">
        <v>90</v>
      </c>
      <c r="P71" s="285">
        <v>95</v>
      </c>
    </row>
    <row r="72" spans="1:16" ht="34.5" customHeight="1" x14ac:dyDescent="0.25">
      <c r="A72" s="1329"/>
      <c r="B72" s="283" t="s">
        <v>75</v>
      </c>
      <c r="C72" s="1325" t="s">
        <v>490</v>
      </c>
      <c r="D72" s="1326"/>
      <c r="E72" s="1326"/>
      <c r="F72" s="1326"/>
      <c r="G72" s="1326"/>
      <c r="H72" s="1326"/>
      <c r="I72" s="1327"/>
      <c r="J72" s="326" t="s">
        <v>74</v>
      </c>
      <c r="K72" s="329">
        <v>0</v>
      </c>
      <c r="L72" s="330">
        <v>53</v>
      </c>
      <c r="M72" s="330">
        <v>40</v>
      </c>
      <c r="N72" s="285">
        <v>85</v>
      </c>
      <c r="O72" s="285">
        <v>90</v>
      </c>
      <c r="P72" s="285">
        <v>95</v>
      </c>
    </row>
    <row r="73" spans="1:16" ht="36" customHeight="1" x14ac:dyDescent="0.25">
      <c r="A73" s="1329"/>
      <c r="B73" s="283" t="s">
        <v>76</v>
      </c>
      <c r="C73" s="1325" t="s">
        <v>491</v>
      </c>
      <c r="D73" s="1326"/>
      <c r="E73" s="1326"/>
      <c r="F73" s="1326"/>
      <c r="G73" s="1326"/>
      <c r="H73" s="1326"/>
      <c r="I73" s="1327"/>
      <c r="J73" s="326" t="s">
        <v>74</v>
      </c>
      <c r="K73" s="329">
        <v>0</v>
      </c>
      <c r="L73" s="330">
        <v>0</v>
      </c>
      <c r="M73" s="330">
        <v>0</v>
      </c>
      <c r="N73" s="330">
        <v>100</v>
      </c>
      <c r="O73" s="330">
        <v>100</v>
      </c>
      <c r="P73" s="330">
        <v>0</v>
      </c>
    </row>
    <row r="74" spans="1:16" ht="52.5" customHeight="1" x14ac:dyDescent="0.25">
      <c r="A74" s="1330"/>
      <c r="B74" s="283" t="s">
        <v>78</v>
      </c>
      <c r="C74" s="1325" t="s">
        <v>492</v>
      </c>
      <c r="D74" s="1326"/>
      <c r="E74" s="1326"/>
      <c r="F74" s="1326"/>
      <c r="G74" s="1326"/>
      <c r="H74" s="1326"/>
      <c r="I74" s="1327"/>
      <c r="J74" s="326" t="s">
        <v>74</v>
      </c>
      <c r="K74" s="329">
        <v>0</v>
      </c>
      <c r="L74" s="330">
        <v>0</v>
      </c>
      <c r="M74" s="330">
        <v>0</v>
      </c>
      <c r="N74" s="330">
        <v>10</v>
      </c>
      <c r="O74" s="330">
        <v>20</v>
      </c>
      <c r="P74" s="330">
        <v>20</v>
      </c>
    </row>
    <row r="75" spans="1:16" ht="21.75" customHeight="1" x14ac:dyDescent="0.25">
      <c r="A75" s="1328" t="s">
        <v>24</v>
      </c>
      <c r="B75" s="283" t="s">
        <v>123</v>
      </c>
      <c r="C75" s="1325" t="s">
        <v>493</v>
      </c>
      <c r="D75" s="1326"/>
      <c r="E75" s="1326"/>
      <c r="F75" s="1326"/>
      <c r="G75" s="1326"/>
      <c r="H75" s="1326"/>
      <c r="I75" s="1327"/>
      <c r="J75" s="283" t="s">
        <v>79</v>
      </c>
      <c r="K75" s="283">
        <v>114</v>
      </c>
      <c r="L75" s="331">
        <v>110</v>
      </c>
      <c r="M75" s="332">
        <v>110</v>
      </c>
      <c r="N75" s="332">
        <v>110</v>
      </c>
      <c r="O75" s="332">
        <v>120</v>
      </c>
      <c r="P75" s="332">
        <v>140</v>
      </c>
    </row>
    <row r="76" spans="1:16" ht="20.25" customHeight="1" x14ac:dyDescent="0.25">
      <c r="A76" s="1329"/>
      <c r="B76" s="283" t="s">
        <v>80</v>
      </c>
      <c r="C76" s="1325" t="s">
        <v>494</v>
      </c>
      <c r="D76" s="1326"/>
      <c r="E76" s="1326"/>
      <c r="F76" s="1326"/>
      <c r="G76" s="1326"/>
      <c r="H76" s="1326"/>
      <c r="I76" s="1327"/>
      <c r="J76" s="283" t="s">
        <v>79</v>
      </c>
      <c r="K76" s="875">
        <v>114</v>
      </c>
      <c r="L76" s="332">
        <v>94</v>
      </c>
      <c r="M76" s="332">
        <v>90</v>
      </c>
      <c r="N76" s="332">
        <v>90</v>
      </c>
      <c r="O76" s="332">
        <v>95</v>
      </c>
      <c r="P76" s="332">
        <v>100</v>
      </c>
    </row>
    <row r="77" spans="1:16" ht="36.75" customHeight="1" x14ac:dyDescent="0.25">
      <c r="A77" s="1329"/>
      <c r="B77" s="283" t="s">
        <v>103</v>
      </c>
      <c r="C77" s="1331" t="s">
        <v>495</v>
      </c>
      <c r="D77" s="1331"/>
      <c r="E77" s="1331"/>
      <c r="F77" s="1331"/>
      <c r="G77" s="1331"/>
      <c r="H77" s="1331"/>
      <c r="I77" s="1331"/>
      <c r="J77" s="283" t="s">
        <v>79</v>
      </c>
      <c r="K77" s="332">
        <v>13</v>
      </c>
      <c r="L77" s="332">
        <v>14</v>
      </c>
      <c r="M77" s="332">
        <v>10</v>
      </c>
      <c r="N77" s="332">
        <v>10</v>
      </c>
      <c r="O77" s="332">
        <v>10</v>
      </c>
      <c r="P77" s="332">
        <v>10</v>
      </c>
    </row>
    <row r="78" spans="1:16" ht="50.25" customHeight="1" x14ac:dyDescent="0.25">
      <c r="A78" s="1329"/>
      <c r="B78" s="283" t="s">
        <v>81</v>
      </c>
      <c r="C78" s="1331" t="s">
        <v>496</v>
      </c>
      <c r="D78" s="1331"/>
      <c r="E78" s="1331"/>
      <c r="F78" s="1331"/>
      <c r="G78" s="1331"/>
      <c r="H78" s="1331"/>
      <c r="I78" s="1331"/>
      <c r="J78" s="283" t="s">
        <v>79</v>
      </c>
      <c r="K78" s="283">
        <v>25</v>
      </c>
      <c r="L78" s="332">
        <v>28</v>
      </c>
      <c r="M78" s="332">
        <v>20</v>
      </c>
      <c r="N78" s="332">
        <v>20</v>
      </c>
      <c r="O78" s="332">
        <v>20</v>
      </c>
      <c r="P78" s="332">
        <v>20</v>
      </c>
    </row>
    <row r="79" spans="1:16" ht="20.25" customHeight="1" x14ac:dyDescent="0.25">
      <c r="A79" s="1329"/>
      <c r="B79" s="283" t="s">
        <v>104</v>
      </c>
      <c r="C79" s="1331" t="s">
        <v>497</v>
      </c>
      <c r="D79" s="1331"/>
      <c r="E79" s="1331"/>
      <c r="F79" s="1331"/>
      <c r="G79" s="1331"/>
      <c r="H79" s="1331"/>
      <c r="I79" s="1331"/>
      <c r="J79" s="283" t="s">
        <v>79</v>
      </c>
      <c r="K79" s="875">
        <v>37</v>
      </c>
      <c r="L79" s="332">
        <v>21</v>
      </c>
      <c r="M79" s="332">
        <v>90</v>
      </c>
      <c r="N79" s="332">
        <v>90</v>
      </c>
      <c r="O79" s="332">
        <v>95</v>
      </c>
      <c r="P79" s="332">
        <v>98</v>
      </c>
    </row>
    <row r="80" spans="1:16" ht="32.25" customHeight="1" x14ac:dyDescent="0.25">
      <c r="A80" s="1330"/>
      <c r="B80" s="283" t="s">
        <v>82</v>
      </c>
      <c r="C80" s="1325" t="s">
        <v>897</v>
      </c>
      <c r="D80" s="1326"/>
      <c r="E80" s="1326"/>
      <c r="F80" s="1326"/>
      <c r="G80" s="1326"/>
      <c r="H80" s="1326"/>
      <c r="I80" s="1327"/>
      <c r="J80" s="283" t="s">
        <v>79</v>
      </c>
      <c r="K80" s="875">
        <v>0</v>
      </c>
      <c r="L80" s="332">
        <v>0</v>
      </c>
      <c r="M80" s="332">
        <v>0</v>
      </c>
      <c r="N80" s="332">
        <v>2</v>
      </c>
      <c r="O80" s="332">
        <v>3</v>
      </c>
      <c r="P80" s="332">
        <v>3</v>
      </c>
    </row>
    <row r="81" spans="1:16" ht="33" customHeight="1" x14ac:dyDescent="0.25">
      <c r="A81" s="1106" t="s">
        <v>25</v>
      </c>
      <c r="B81" s="283" t="s">
        <v>86</v>
      </c>
      <c r="C81" s="1321" t="s">
        <v>852</v>
      </c>
      <c r="D81" s="1321"/>
      <c r="E81" s="1321"/>
      <c r="F81" s="1321"/>
      <c r="G81" s="1321"/>
      <c r="H81" s="1321"/>
      <c r="I81" s="1321"/>
      <c r="J81" s="333" t="s">
        <v>853</v>
      </c>
      <c r="K81" s="331">
        <v>24000</v>
      </c>
      <c r="L81" s="331">
        <v>28198</v>
      </c>
      <c r="M81" s="331">
        <v>17997</v>
      </c>
      <c r="N81" s="331">
        <v>24353.1</v>
      </c>
      <c r="O81" s="331">
        <v>24353.1</v>
      </c>
      <c r="P81" s="331">
        <v>24353.1</v>
      </c>
    </row>
    <row r="82" spans="1:16" ht="38.25" customHeight="1" x14ac:dyDescent="0.25">
      <c r="A82" s="1106"/>
      <c r="B82" s="283" t="s">
        <v>87</v>
      </c>
      <c r="C82" s="1322" t="s">
        <v>498</v>
      </c>
      <c r="D82" s="1323"/>
      <c r="E82" s="1323"/>
      <c r="F82" s="1323"/>
      <c r="G82" s="1323"/>
      <c r="H82" s="1323"/>
      <c r="I82" s="1324"/>
      <c r="J82" s="333" t="s">
        <v>499</v>
      </c>
      <c r="K82" s="283">
        <v>2.7</v>
      </c>
      <c r="L82" s="283">
        <v>3.7</v>
      </c>
      <c r="M82" s="283">
        <v>1.1000000000000001</v>
      </c>
      <c r="N82" s="331">
        <v>1.1000000000000001</v>
      </c>
      <c r="O82" s="331">
        <v>1.3</v>
      </c>
      <c r="P82" s="331">
        <v>1.4</v>
      </c>
    </row>
    <row r="83" spans="1:16" ht="43.5" customHeight="1" x14ac:dyDescent="0.25">
      <c r="A83" s="1106" t="s">
        <v>25</v>
      </c>
      <c r="B83" s="283" t="s">
        <v>105</v>
      </c>
      <c r="C83" s="1325" t="s">
        <v>500</v>
      </c>
      <c r="D83" s="1326"/>
      <c r="E83" s="1326"/>
      <c r="F83" s="1326"/>
      <c r="G83" s="1326"/>
      <c r="H83" s="1326"/>
      <c r="I83" s="1327"/>
      <c r="J83" s="333" t="s">
        <v>501</v>
      </c>
      <c r="K83" s="283">
        <v>0</v>
      </c>
      <c r="L83" s="283">
        <v>0</v>
      </c>
      <c r="M83" s="283">
        <v>0.9</v>
      </c>
      <c r="N83" s="331">
        <v>0.9</v>
      </c>
      <c r="O83" s="331">
        <v>1</v>
      </c>
      <c r="P83" s="331">
        <v>1</v>
      </c>
    </row>
    <row r="84" spans="1:16" ht="15.75" x14ac:dyDescent="0.25">
      <c r="A84" s="1145"/>
      <c r="B84" s="1302"/>
      <c r="C84" s="1302"/>
      <c r="D84" s="1302"/>
      <c r="E84" s="1302"/>
      <c r="F84" s="1302"/>
      <c r="G84" s="1302"/>
      <c r="H84" s="1302"/>
      <c r="I84" s="1302"/>
      <c r="J84" s="1302"/>
      <c r="K84" s="1302"/>
      <c r="L84" s="1302"/>
      <c r="M84" s="1302"/>
      <c r="N84" s="1302"/>
      <c r="O84" s="1302"/>
      <c r="P84" s="1302"/>
    </row>
    <row r="85" spans="1:16" ht="15.75" x14ac:dyDescent="0.25">
      <c r="A85" s="1093" t="s">
        <v>502</v>
      </c>
      <c r="B85" s="1094"/>
      <c r="C85" s="1094"/>
      <c r="D85" s="1094"/>
      <c r="E85" s="1094"/>
      <c r="F85" s="1094"/>
      <c r="G85" s="1094"/>
      <c r="H85" s="1094"/>
      <c r="I85" s="1094"/>
      <c r="J85" s="1094"/>
      <c r="K85" s="1094"/>
      <c r="L85" s="1094"/>
      <c r="M85" s="1094"/>
      <c r="N85" s="1094"/>
      <c r="O85" s="1094"/>
      <c r="P85" s="1095"/>
    </row>
    <row r="86" spans="1:16" ht="15.75" x14ac:dyDescent="0.25">
      <c r="A86" s="1066" t="s">
        <v>1</v>
      </c>
      <c r="B86" s="1067"/>
      <c r="C86" s="1067"/>
      <c r="D86" s="1068"/>
      <c r="E86" s="1051" t="s">
        <v>0</v>
      </c>
      <c r="F86" s="1053"/>
      <c r="G86" s="1148">
        <v>2023</v>
      </c>
      <c r="H86" s="1148"/>
      <c r="I86" s="239">
        <v>2024</v>
      </c>
      <c r="J86" s="239">
        <v>2025</v>
      </c>
      <c r="K86" s="1101">
        <v>2026</v>
      </c>
      <c r="L86" s="1101"/>
      <c r="M86" s="1101">
        <v>2027</v>
      </c>
      <c r="N86" s="1101"/>
      <c r="O86" s="1101">
        <v>2028</v>
      </c>
      <c r="P86" s="1101"/>
    </row>
    <row r="87" spans="1:16" ht="15.75" x14ac:dyDescent="0.25">
      <c r="A87" s="1069"/>
      <c r="B87" s="1070"/>
      <c r="C87" s="1070"/>
      <c r="D87" s="1071"/>
      <c r="E87" s="239" t="s">
        <v>36</v>
      </c>
      <c r="F87" s="247" t="s">
        <v>37</v>
      </c>
      <c r="G87" s="1051" t="s">
        <v>11</v>
      </c>
      <c r="H87" s="1053"/>
      <c r="I87" s="239" t="s">
        <v>11</v>
      </c>
      <c r="J87" s="239" t="s">
        <v>12</v>
      </c>
      <c r="K87" s="1051" t="s">
        <v>13</v>
      </c>
      <c r="L87" s="1053"/>
      <c r="M87" s="1051" t="s">
        <v>14</v>
      </c>
      <c r="N87" s="1053"/>
      <c r="O87" s="1051" t="s">
        <v>14</v>
      </c>
      <c r="P87" s="1053"/>
    </row>
    <row r="88" spans="1:16" ht="16.5" x14ac:dyDescent="0.25">
      <c r="A88" s="1147" t="s">
        <v>35</v>
      </c>
      <c r="B88" s="1147"/>
      <c r="C88" s="1147"/>
      <c r="D88" s="1147"/>
      <c r="E88" s="239"/>
      <c r="F88" s="247"/>
      <c r="G88" s="1173">
        <f>G89+G125</f>
        <v>32447.4</v>
      </c>
      <c r="H88" s="1174"/>
      <c r="I88" s="334">
        <f>I89+I125</f>
        <v>37985.499999999993</v>
      </c>
      <c r="J88" s="334">
        <f>J89+J125</f>
        <v>40097.200000000004</v>
      </c>
      <c r="K88" s="1319">
        <f>K89+K125</f>
        <v>43716.200000000004</v>
      </c>
      <c r="L88" s="1320"/>
      <c r="M88" s="1319">
        <f>M89+M125</f>
        <v>43716.200000000004</v>
      </c>
      <c r="N88" s="1320"/>
      <c r="O88" s="1319">
        <f>O89+O125</f>
        <v>43716.200000000004</v>
      </c>
      <c r="P88" s="1320"/>
    </row>
    <row r="89" spans="1:16" ht="15.75" x14ac:dyDescent="0.25">
      <c r="A89" s="1316" t="s">
        <v>503</v>
      </c>
      <c r="B89" s="1316"/>
      <c r="C89" s="1316"/>
      <c r="D89" s="1316"/>
      <c r="E89" s="287" t="s">
        <v>106</v>
      </c>
      <c r="F89" s="335"/>
      <c r="G89" s="1173">
        <f>G90+G94+G106+G110+G113+G118</f>
        <v>32447.4</v>
      </c>
      <c r="H89" s="1174"/>
      <c r="I89" s="248">
        <f>I90+I94+I106+I110+I113+I118</f>
        <v>37604.399999999994</v>
      </c>
      <c r="J89" s="248">
        <f>J90+J94+J106+J110+J113+J118</f>
        <v>39097.200000000004</v>
      </c>
      <c r="K89" s="1173">
        <f>K90+K94+K106+K110+K113+K118</f>
        <v>42716.200000000004</v>
      </c>
      <c r="L89" s="1174"/>
      <c r="M89" s="1173">
        <f>M90+M94+M106+M110+M113+M118</f>
        <v>42716.200000000004</v>
      </c>
      <c r="N89" s="1174"/>
      <c r="O89" s="1173">
        <f>O90+O94+O106+O110+O113+O118</f>
        <v>42716.200000000004</v>
      </c>
      <c r="P89" s="1174"/>
    </row>
    <row r="90" spans="1:16" ht="15.75" x14ac:dyDescent="0.25">
      <c r="A90" s="1316" t="s">
        <v>504</v>
      </c>
      <c r="B90" s="1316"/>
      <c r="C90" s="1316"/>
      <c r="D90" s="1316"/>
      <c r="E90" s="287"/>
      <c r="F90" s="335">
        <v>21</v>
      </c>
      <c r="G90" s="1173">
        <f>G91+G93</f>
        <v>28735.9</v>
      </c>
      <c r="H90" s="1174"/>
      <c r="I90" s="248">
        <f>I91+I92+I93</f>
        <v>33188.799999999996</v>
      </c>
      <c r="J90" s="248">
        <f>J91+J92+J93</f>
        <v>33155.800000000003</v>
      </c>
      <c r="K90" s="1156">
        <f>K91+K92+K93</f>
        <v>36774.800000000003</v>
      </c>
      <c r="L90" s="1156"/>
      <c r="M90" s="1156">
        <f t="shared" ref="M90" si="2">M91+M92+M93</f>
        <v>36774.800000000003</v>
      </c>
      <c r="N90" s="1156"/>
      <c r="O90" s="1156">
        <f t="shared" ref="O90" si="3">O91+O92+O93</f>
        <v>36774.800000000003</v>
      </c>
      <c r="P90" s="1156"/>
    </row>
    <row r="91" spans="1:16" ht="15.75" x14ac:dyDescent="0.25">
      <c r="A91" s="1310" t="s">
        <v>505</v>
      </c>
      <c r="B91" s="1310"/>
      <c r="C91" s="1310"/>
      <c r="D91" s="1310"/>
      <c r="E91" s="260"/>
      <c r="F91" s="247">
        <v>211180</v>
      </c>
      <c r="G91" s="1171">
        <v>22276.5</v>
      </c>
      <c r="H91" s="1317"/>
      <c r="I91" s="250">
        <v>25711</v>
      </c>
      <c r="J91" s="250">
        <v>25697.9</v>
      </c>
      <c r="K91" s="1158">
        <v>28456.2</v>
      </c>
      <c r="L91" s="1158"/>
      <c r="M91" s="1158">
        <v>28456.2</v>
      </c>
      <c r="N91" s="1158"/>
      <c r="O91" s="1158">
        <v>28456.2</v>
      </c>
      <c r="P91" s="1158"/>
    </row>
    <row r="92" spans="1:16" ht="15.75" x14ac:dyDescent="0.25">
      <c r="A92" s="1310" t="s">
        <v>506</v>
      </c>
      <c r="B92" s="1310"/>
      <c r="C92" s="1310"/>
      <c r="D92" s="1310"/>
      <c r="E92" s="260"/>
      <c r="F92" s="247">
        <v>211390</v>
      </c>
      <c r="G92" s="249"/>
      <c r="H92" s="314"/>
      <c r="I92" s="250">
        <v>6.1</v>
      </c>
      <c r="J92" s="250"/>
      <c r="K92" s="1158">
        <v>54</v>
      </c>
      <c r="L92" s="1158"/>
      <c r="M92" s="1158">
        <v>54</v>
      </c>
      <c r="N92" s="1158"/>
      <c r="O92" s="1158">
        <v>54</v>
      </c>
      <c r="P92" s="1158"/>
    </row>
    <row r="93" spans="1:16" ht="15.75" x14ac:dyDescent="0.25">
      <c r="A93" s="1310" t="s">
        <v>507</v>
      </c>
      <c r="B93" s="1310"/>
      <c r="C93" s="1310"/>
      <c r="D93" s="1310"/>
      <c r="E93" s="239"/>
      <c r="F93" s="247">
        <v>212100</v>
      </c>
      <c r="G93" s="1171">
        <v>6459.4</v>
      </c>
      <c r="H93" s="1317"/>
      <c r="I93" s="250">
        <v>7471.7</v>
      </c>
      <c r="J93" s="250">
        <v>7457.9</v>
      </c>
      <c r="K93" s="1158">
        <v>8264.6</v>
      </c>
      <c r="L93" s="1158"/>
      <c r="M93" s="1158">
        <v>8264.6</v>
      </c>
      <c r="N93" s="1158"/>
      <c r="O93" s="1158">
        <v>8264.6</v>
      </c>
      <c r="P93" s="1158"/>
    </row>
    <row r="94" spans="1:16" ht="15.75" x14ac:dyDescent="0.25">
      <c r="A94" s="1316" t="s">
        <v>88</v>
      </c>
      <c r="B94" s="1316"/>
      <c r="C94" s="1316"/>
      <c r="D94" s="1316"/>
      <c r="E94" s="260"/>
      <c r="F94" s="335">
        <v>22</v>
      </c>
      <c r="G94" s="1173">
        <f>G95+G96+G97+G98+G99+G100+G102+G103+G104+G105</f>
        <v>2256</v>
      </c>
      <c r="H94" s="1174"/>
      <c r="I94" s="248">
        <f>I95+I96+I97+I98+I99+I100+I102+I103+I104+I105</f>
        <v>2278.5</v>
      </c>
      <c r="J94" s="248">
        <f>J95+J96+J97+J98+J99+J100+J102+J103+J104+J105</f>
        <v>3803.4</v>
      </c>
      <c r="K94" s="1173">
        <f>K95+K96+K97+K98+K99+K100+K101+K102+K103+K104+K105</f>
        <v>3905.4</v>
      </c>
      <c r="L94" s="1174"/>
      <c r="M94" s="1173">
        <f t="shared" ref="M94" si="4">M95+M96+M97+M98+M99+M100+M101+M102+M103+M104+M105</f>
        <v>3905.4</v>
      </c>
      <c r="N94" s="1174"/>
      <c r="O94" s="1173">
        <f t="shared" ref="O94" si="5">O95+O96+O97+O98+O99+O100+O101+O102+O103+O104+O105</f>
        <v>3905.4</v>
      </c>
      <c r="P94" s="1174"/>
    </row>
    <row r="95" spans="1:16" ht="15.75" x14ac:dyDescent="0.25">
      <c r="A95" s="1310" t="s">
        <v>508</v>
      </c>
      <c r="B95" s="1310"/>
      <c r="C95" s="1310"/>
      <c r="D95" s="1310"/>
      <c r="E95" s="239"/>
      <c r="F95" s="247">
        <v>222210</v>
      </c>
      <c r="G95" s="1089">
        <v>141.69999999999999</v>
      </c>
      <c r="H95" s="1090"/>
      <c r="I95" s="250">
        <v>152.80000000000001</v>
      </c>
      <c r="J95" s="250">
        <v>250</v>
      </c>
      <c r="K95" s="1158">
        <v>210</v>
      </c>
      <c r="L95" s="1158"/>
      <c r="M95" s="1158">
        <v>210</v>
      </c>
      <c r="N95" s="1158"/>
      <c r="O95" s="1158">
        <v>210</v>
      </c>
      <c r="P95" s="1158"/>
    </row>
    <row r="96" spans="1:16" ht="15.75" x14ac:dyDescent="0.25">
      <c r="A96" s="1310" t="s">
        <v>107</v>
      </c>
      <c r="B96" s="1310"/>
      <c r="C96" s="1310"/>
      <c r="D96" s="1310"/>
      <c r="E96" s="239"/>
      <c r="F96" s="247">
        <v>222220</v>
      </c>
      <c r="G96" s="1089">
        <v>93</v>
      </c>
      <c r="H96" s="1090"/>
      <c r="I96" s="250">
        <v>59.1</v>
      </c>
      <c r="J96" s="250">
        <v>100</v>
      </c>
      <c r="K96" s="1158">
        <v>180</v>
      </c>
      <c r="L96" s="1158"/>
      <c r="M96" s="1158">
        <v>180</v>
      </c>
      <c r="N96" s="1158"/>
      <c r="O96" s="1158">
        <v>180</v>
      </c>
      <c r="P96" s="1158"/>
    </row>
    <row r="97" spans="1:16" ht="15.75" x14ac:dyDescent="0.25">
      <c r="A97" s="1310" t="s">
        <v>509</v>
      </c>
      <c r="B97" s="1310"/>
      <c r="C97" s="1310"/>
      <c r="D97" s="1310"/>
      <c r="E97" s="239"/>
      <c r="F97" s="247">
        <v>222300</v>
      </c>
      <c r="G97" s="1089">
        <v>59.3</v>
      </c>
      <c r="H97" s="1090"/>
      <c r="I97" s="250">
        <v>37</v>
      </c>
      <c r="J97" s="250">
        <v>70</v>
      </c>
      <c r="K97" s="1158">
        <v>40</v>
      </c>
      <c r="L97" s="1158"/>
      <c r="M97" s="1158">
        <v>40</v>
      </c>
      <c r="N97" s="1158"/>
      <c r="O97" s="1158">
        <v>40</v>
      </c>
      <c r="P97" s="1158"/>
    </row>
    <row r="98" spans="1:16" ht="15.75" x14ac:dyDescent="0.25">
      <c r="A98" s="1310" t="s">
        <v>89</v>
      </c>
      <c r="B98" s="1310"/>
      <c r="C98" s="1310"/>
      <c r="D98" s="1310"/>
      <c r="E98" s="239"/>
      <c r="F98" s="247">
        <v>222400</v>
      </c>
      <c r="G98" s="1089">
        <v>16.100000000000001</v>
      </c>
      <c r="H98" s="1090"/>
      <c r="I98" s="250">
        <v>4.5999999999999996</v>
      </c>
      <c r="J98" s="250">
        <v>50</v>
      </c>
      <c r="K98" s="1158">
        <v>80</v>
      </c>
      <c r="L98" s="1158"/>
      <c r="M98" s="1158">
        <v>80</v>
      </c>
      <c r="N98" s="1158"/>
      <c r="O98" s="1158">
        <v>80</v>
      </c>
      <c r="P98" s="1158"/>
    </row>
    <row r="99" spans="1:16" ht="15.75" x14ac:dyDescent="0.25">
      <c r="A99" s="1310" t="s">
        <v>108</v>
      </c>
      <c r="B99" s="1310"/>
      <c r="C99" s="1310"/>
      <c r="D99" s="1310"/>
      <c r="E99" s="239"/>
      <c r="F99" s="247">
        <v>222500</v>
      </c>
      <c r="G99" s="1089">
        <v>129.69999999999999</v>
      </c>
      <c r="H99" s="1090"/>
      <c r="I99" s="250">
        <v>45.9</v>
      </c>
      <c r="J99" s="250">
        <v>300</v>
      </c>
      <c r="K99" s="1158">
        <v>100</v>
      </c>
      <c r="L99" s="1158"/>
      <c r="M99" s="1158">
        <v>100</v>
      </c>
      <c r="N99" s="1158"/>
      <c r="O99" s="1158">
        <v>100</v>
      </c>
      <c r="P99" s="1158"/>
    </row>
    <row r="100" spans="1:16" ht="15.75" x14ac:dyDescent="0.25">
      <c r="A100" s="1310" t="s">
        <v>91</v>
      </c>
      <c r="B100" s="1310"/>
      <c r="C100" s="1310"/>
      <c r="D100" s="1310"/>
      <c r="E100" s="239"/>
      <c r="F100" s="247">
        <v>222600</v>
      </c>
      <c r="G100" s="1089">
        <v>165.3</v>
      </c>
      <c r="H100" s="1090"/>
      <c r="I100" s="250">
        <v>193.2</v>
      </c>
      <c r="J100" s="250">
        <v>300</v>
      </c>
      <c r="K100" s="1158">
        <v>200</v>
      </c>
      <c r="L100" s="1158"/>
      <c r="M100" s="1158">
        <v>200</v>
      </c>
      <c r="N100" s="1158"/>
      <c r="O100" s="1158">
        <v>200</v>
      </c>
      <c r="P100" s="1158"/>
    </row>
    <row r="101" spans="1:16" ht="15.75" x14ac:dyDescent="0.25">
      <c r="A101" s="1310" t="s">
        <v>510</v>
      </c>
      <c r="B101" s="1310"/>
      <c r="C101" s="1310"/>
      <c r="D101" s="1310"/>
      <c r="E101" s="239"/>
      <c r="F101" s="247">
        <v>222710</v>
      </c>
      <c r="G101" s="1089"/>
      <c r="H101" s="1090"/>
      <c r="I101" s="250"/>
      <c r="J101" s="250"/>
      <c r="K101" s="1158">
        <v>10</v>
      </c>
      <c r="L101" s="1158"/>
      <c r="M101" s="1158">
        <v>10</v>
      </c>
      <c r="N101" s="1158"/>
      <c r="O101" s="1158">
        <v>10</v>
      </c>
      <c r="P101" s="1158"/>
    </row>
    <row r="102" spans="1:16" ht="15.75" x14ac:dyDescent="0.25">
      <c r="A102" s="1310" t="s">
        <v>109</v>
      </c>
      <c r="B102" s="1310"/>
      <c r="C102" s="1310"/>
      <c r="D102" s="1310"/>
      <c r="E102" s="239"/>
      <c r="F102" s="247">
        <v>222720</v>
      </c>
      <c r="G102" s="1089">
        <v>1178.2</v>
      </c>
      <c r="H102" s="1090"/>
      <c r="I102" s="250">
        <v>1227.5</v>
      </c>
      <c r="J102" s="250">
        <v>1397</v>
      </c>
      <c r="K102" s="1158">
        <v>1790</v>
      </c>
      <c r="L102" s="1158"/>
      <c r="M102" s="1158">
        <v>1790</v>
      </c>
      <c r="N102" s="1158"/>
      <c r="O102" s="1158">
        <v>1790</v>
      </c>
      <c r="P102" s="1158"/>
    </row>
    <row r="103" spans="1:16" ht="15.75" x14ac:dyDescent="0.25">
      <c r="A103" s="1310" t="s">
        <v>110</v>
      </c>
      <c r="B103" s="1310"/>
      <c r="C103" s="1310"/>
      <c r="D103" s="1310"/>
      <c r="E103" s="239"/>
      <c r="F103" s="247">
        <v>222920</v>
      </c>
      <c r="G103" s="1089">
        <v>146.9</v>
      </c>
      <c r="H103" s="1090"/>
      <c r="I103" s="250">
        <v>46.3</v>
      </c>
      <c r="J103" s="250">
        <v>300</v>
      </c>
      <c r="K103" s="1158">
        <v>300</v>
      </c>
      <c r="L103" s="1158"/>
      <c r="M103" s="1158">
        <v>300</v>
      </c>
      <c r="N103" s="1158"/>
      <c r="O103" s="1158">
        <v>300</v>
      </c>
      <c r="P103" s="1158"/>
    </row>
    <row r="104" spans="1:16" ht="15.75" x14ac:dyDescent="0.25">
      <c r="A104" s="1310" t="s">
        <v>511</v>
      </c>
      <c r="B104" s="1310"/>
      <c r="C104" s="1310"/>
      <c r="D104" s="1310"/>
      <c r="E104" s="239"/>
      <c r="F104" s="247">
        <v>222980</v>
      </c>
      <c r="G104" s="1089">
        <v>32.1</v>
      </c>
      <c r="H104" s="1090"/>
      <c r="I104" s="250">
        <v>27.7</v>
      </c>
      <c r="J104" s="250">
        <v>60</v>
      </c>
      <c r="K104" s="1158">
        <v>60</v>
      </c>
      <c r="L104" s="1158"/>
      <c r="M104" s="1158">
        <v>60</v>
      </c>
      <c r="N104" s="1158"/>
      <c r="O104" s="1158">
        <v>60</v>
      </c>
      <c r="P104" s="1158"/>
    </row>
    <row r="105" spans="1:16" ht="15.75" x14ac:dyDescent="0.25">
      <c r="A105" s="1310" t="s">
        <v>92</v>
      </c>
      <c r="B105" s="1310"/>
      <c r="C105" s="1310"/>
      <c r="D105" s="1310"/>
      <c r="E105" s="239"/>
      <c r="F105" s="247">
        <v>222999</v>
      </c>
      <c r="G105" s="1089">
        <v>293.7</v>
      </c>
      <c r="H105" s="1090"/>
      <c r="I105" s="250">
        <v>484.4</v>
      </c>
      <c r="J105" s="250">
        <v>976.4</v>
      </c>
      <c r="K105" s="1158">
        <v>935.4</v>
      </c>
      <c r="L105" s="1158"/>
      <c r="M105" s="1158">
        <v>935.4</v>
      </c>
      <c r="N105" s="1158"/>
      <c r="O105" s="1158">
        <v>935.4</v>
      </c>
      <c r="P105" s="1158"/>
    </row>
    <row r="106" spans="1:16" ht="15.75" x14ac:dyDescent="0.25">
      <c r="A106" s="1316" t="s">
        <v>512</v>
      </c>
      <c r="B106" s="1316"/>
      <c r="C106" s="1316"/>
      <c r="D106" s="1316"/>
      <c r="E106" s="260"/>
      <c r="F106" s="335">
        <v>27</v>
      </c>
      <c r="G106" s="1096">
        <f>G107+G108+G109</f>
        <v>311.39999999999998</v>
      </c>
      <c r="H106" s="1097"/>
      <c r="I106" s="248">
        <f>I107+I108+I109</f>
        <v>720.40000000000009</v>
      </c>
      <c r="J106" s="248">
        <f>J107+J108+J109</f>
        <v>450</v>
      </c>
      <c r="K106" s="1173">
        <f>K107+K108+K109</f>
        <v>450</v>
      </c>
      <c r="L106" s="1174"/>
      <c r="M106" s="1173">
        <f t="shared" ref="M106" si="6">M107+M108+M109</f>
        <v>450</v>
      </c>
      <c r="N106" s="1174"/>
      <c r="O106" s="1173">
        <f t="shared" ref="O106" si="7">O107+O108+O109</f>
        <v>450</v>
      </c>
      <c r="P106" s="1174"/>
    </row>
    <row r="107" spans="1:16" ht="15.75" x14ac:dyDescent="0.25">
      <c r="A107" s="1310" t="s">
        <v>513</v>
      </c>
      <c r="B107" s="1310"/>
      <c r="C107" s="1310"/>
      <c r="D107" s="1310"/>
      <c r="E107" s="239"/>
      <c r="F107" s="247">
        <v>273200</v>
      </c>
      <c r="G107" s="1171">
        <v>235.8</v>
      </c>
      <c r="H107" s="1317"/>
      <c r="I107" s="250">
        <v>449</v>
      </c>
      <c r="J107" s="250">
        <v>300</v>
      </c>
      <c r="K107" s="1158">
        <v>300</v>
      </c>
      <c r="L107" s="1158"/>
      <c r="M107" s="1158">
        <v>300</v>
      </c>
      <c r="N107" s="1158"/>
      <c r="O107" s="1158">
        <v>300</v>
      </c>
      <c r="P107" s="1158"/>
    </row>
    <row r="108" spans="1:16" ht="15.75" x14ac:dyDescent="0.25">
      <c r="A108" s="1310" t="s">
        <v>514</v>
      </c>
      <c r="B108" s="1310"/>
      <c r="C108" s="1310"/>
      <c r="D108" s="1310"/>
      <c r="E108" s="239"/>
      <c r="F108" s="247">
        <v>273500</v>
      </c>
      <c r="G108" s="1171">
        <v>75.599999999999994</v>
      </c>
      <c r="H108" s="1317"/>
      <c r="I108" s="250">
        <v>118.6</v>
      </c>
      <c r="J108" s="250">
        <v>150</v>
      </c>
      <c r="K108" s="1158">
        <v>150</v>
      </c>
      <c r="L108" s="1158"/>
      <c r="M108" s="1158">
        <v>150</v>
      </c>
      <c r="N108" s="1158"/>
      <c r="O108" s="1158">
        <v>150</v>
      </c>
      <c r="P108" s="1158"/>
    </row>
    <row r="109" spans="1:16" ht="15.75" x14ac:dyDescent="0.25">
      <c r="A109" s="1318" t="s">
        <v>473</v>
      </c>
      <c r="B109" s="1318"/>
      <c r="C109" s="1318"/>
      <c r="D109" s="1318"/>
      <c r="E109" s="239"/>
      <c r="F109" s="247">
        <v>273900</v>
      </c>
      <c r="G109" s="1171"/>
      <c r="H109" s="1317"/>
      <c r="I109" s="250">
        <v>152.80000000000001</v>
      </c>
      <c r="J109" s="250"/>
      <c r="K109" s="1158"/>
      <c r="L109" s="1158"/>
      <c r="M109" s="1158"/>
      <c r="N109" s="1158"/>
      <c r="O109" s="1158"/>
      <c r="P109" s="1158"/>
    </row>
    <row r="110" spans="1:16" ht="15.75" x14ac:dyDescent="0.25">
      <c r="A110" s="1316" t="s">
        <v>71</v>
      </c>
      <c r="B110" s="1316"/>
      <c r="C110" s="1316"/>
      <c r="D110" s="1316"/>
      <c r="E110" s="260"/>
      <c r="F110" s="335">
        <v>28</v>
      </c>
      <c r="G110" s="1173">
        <f>G111+G112</f>
        <v>136.19999999999999</v>
      </c>
      <c r="H110" s="1174"/>
      <c r="I110" s="248">
        <f>I111+I112</f>
        <v>168.7</v>
      </c>
      <c r="J110" s="248">
        <f>J111+J112</f>
        <v>408</v>
      </c>
      <c r="K110" s="1156">
        <f>K111+K112</f>
        <v>456</v>
      </c>
      <c r="L110" s="1156"/>
      <c r="M110" s="1156">
        <f t="shared" ref="M110" si="8">M111+M112</f>
        <v>456</v>
      </c>
      <c r="N110" s="1156"/>
      <c r="O110" s="1156">
        <f t="shared" ref="O110" si="9">O111+O112</f>
        <v>456</v>
      </c>
      <c r="P110" s="1156"/>
    </row>
    <row r="111" spans="1:16" ht="15.75" x14ac:dyDescent="0.25">
      <c r="A111" s="1310" t="s">
        <v>515</v>
      </c>
      <c r="B111" s="1310"/>
      <c r="C111" s="1310"/>
      <c r="D111" s="1310"/>
      <c r="E111" s="260"/>
      <c r="F111" s="247">
        <v>281110</v>
      </c>
      <c r="G111" s="1089">
        <v>133.69999999999999</v>
      </c>
      <c r="H111" s="1090"/>
      <c r="I111" s="250">
        <v>134.4</v>
      </c>
      <c r="J111" s="250">
        <v>300</v>
      </c>
      <c r="K111" s="1158">
        <v>330</v>
      </c>
      <c r="L111" s="1158"/>
      <c r="M111" s="1158">
        <v>330</v>
      </c>
      <c r="N111" s="1158"/>
      <c r="O111" s="1158">
        <v>330</v>
      </c>
      <c r="P111" s="1158"/>
    </row>
    <row r="112" spans="1:16" ht="15.75" x14ac:dyDescent="0.25">
      <c r="A112" s="1310" t="s">
        <v>515</v>
      </c>
      <c r="B112" s="1310"/>
      <c r="C112" s="1310"/>
      <c r="D112" s="1310"/>
      <c r="E112" s="260"/>
      <c r="F112" s="247">
        <v>281230</v>
      </c>
      <c r="G112" s="1089">
        <v>2.5</v>
      </c>
      <c r="H112" s="1090"/>
      <c r="I112" s="250">
        <v>34.299999999999997</v>
      </c>
      <c r="J112" s="250">
        <v>108</v>
      </c>
      <c r="K112" s="1158">
        <v>126</v>
      </c>
      <c r="L112" s="1158"/>
      <c r="M112" s="1158">
        <v>126</v>
      </c>
      <c r="N112" s="1158"/>
      <c r="O112" s="1158">
        <v>126</v>
      </c>
      <c r="P112" s="1158"/>
    </row>
    <row r="113" spans="1:16" ht="15.75" x14ac:dyDescent="0.25">
      <c r="A113" s="1316" t="s">
        <v>72</v>
      </c>
      <c r="B113" s="1316"/>
      <c r="C113" s="1316"/>
      <c r="D113" s="1316"/>
      <c r="E113" s="260"/>
      <c r="F113" s="335">
        <v>31</v>
      </c>
      <c r="G113" s="1173">
        <f>G115+G116+G117</f>
        <v>613.6</v>
      </c>
      <c r="H113" s="1174"/>
      <c r="I113" s="248">
        <f>I114+I115+I116+I117</f>
        <v>923.10000000000014</v>
      </c>
      <c r="J113" s="248">
        <f>J114+J115+J116+J117</f>
        <v>750</v>
      </c>
      <c r="K113" s="1156">
        <f>K115+K116+K117</f>
        <v>650</v>
      </c>
      <c r="L113" s="1156"/>
      <c r="M113" s="1156">
        <f>M115+M116+M117</f>
        <v>650</v>
      </c>
      <c r="N113" s="1156"/>
      <c r="O113" s="1156">
        <f>O115+O116+O117</f>
        <v>650</v>
      </c>
      <c r="P113" s="1156"/>
    </row>
    <row r="114" spans="1:16" ht="15.75" x14ac:dyDescent="0.25">
      <c r="A114" s="1310" t="s">
        <v>93</v>
      </c>
      <c r="B114" s="1310"/>
      <c r="C114" s="1310"/>
      <c r="D114" s="1310"/>
      <c r="E114" s="260"/>
      <c r="F114" s="247">
        <v>311120</v>
      </c>
      <c r="G114" s="249"/>
      <c r="H114" s="314"/>
      <c r="I114" s="250">
        <v>58.4</v>
      </c>
      <c r="J114" s="250"/>
      <c r="K114" s="1158"/>
      <c r="L114" s="1158"/>
      <c r="M114" s="1158"/>
      <c r="N114" s="1158"/>
      <c r="O114" s="1158"/>
      <c r="P114" s="1158"/>
    </row>
    <row r="115" spans="1:16" ht="15.75" x14ac:dyDescent="0.25">
      <c r="A115" s="1310" t="s">
        <v>516</v>
      </c>
      <c r="B115" s="1310"/>
      <c r="C115" s="1310"/>
      <c r="D115" s="1310"/>
      <c r="E115" s="239"/>
      <c r="F115" s="239">
        <v>314110</v>
      </c>
      <c r="G115" s="1171">
        <v>194.9</v>
      </c>
      <c r="H115" s="1317"/>
      <c r="I115" s="250">
        <v>463.7</v>
      </c>
      <c r="J115" s="250">
        <v>300</v>
      </c>
      <c r="K115" s="1158">
        <v>300</v>
      </c>
      <c r="L115" s="1158"/>
      <c r="M115" s="1158">
        <v>300</v>
      </c>
      <c r="N115" s="1158"/>
      <c r="O115" s="1158">
        <v>300</v>
      </c>
      <c r="P115" s="1158"/>
    </row>
    <row r="116" spans="1:16" ht="15.75" x14ac:dyDescent="0.25">
      <c r="A116" s="1310" t="s">
        <v>111</v>
      </c>
      <c r="B116" s="1310"/>
      <c r="C116" s="1310"/>
      <c r="D116" s="1310"/>
      <c r="E116" s="239"/>
      <c r="F116" s="239">
        <v>316110</v>
      </c>
      <c r="G116" s="1171">
        <v>217.9</v>
      </c>
      <c r="H116" s="1317"/>
      <c r="I116" s="250">
        <v>376.8</v>
      </c>
      <c r="J116" s="250">
        <v>300</v>
      </c>
      <c r="K116" s="1158">
        <v>300</v>
      </c>
      <c r="L116" s="1158"/>
      <c r="M116" s="1158">
        <v>300</v>
      </c>
      <c r="N116" s="1158"/>
      <c r="O116" s="1158">
        <v>300</v>
      </c>
      <c r="P116" s="1158"/>
    </row>
    <row r="117" spans="1:16" ht="15.75" x14ac:dyDescent="0.25">
      <c r="A117" s="1310" t="s">
        <v>112</v>
      </c>
      <c r="B117" s="1310"/>
      <c r="C117" s="1310"/>
      <c r="D117" s="1310"/>
      <c r="E117" s="239"/>
      <c r="F117" s="239">
        <v>317110</v>
      </c>
      <c r="G117" s="1171">
        <v>200.8</v>
      </c>
      <c r="H117" s="1317"/>
      <c r="I117" s="250">
        <v>24.2</v>
      </c>
      <c r="J117" s="250">
        <v>150</v>
      </c>
      <c r="K117" s="1158">
        <v>50</v>
      </c>
      <c r="L117" s="1158"/>
      <c r="M117" s="1158">
        <v>50</v>
      </c>
      <c r="N117" s="1158"/>
      <c r="O117" s="1158">
        <v>50</v>
      </c>
      <c r="P117" s="1158"/>
    </row>
    <row r="118" spans="1:16" ht="15.75" x14ac:dyDescent="0.25">
      <c r="A118" s="1316" t="s">
        <v>73</v>
      </c>
      <c r="B118" s="1316"/>
      <c r="C118" s="1316"/>
      <c r="D118" s="1316"/>
      <c r="E118" s="260"/>
      <c r="F118" s="260">
        <v>33</v>
      </c>
      <c r="G118" s="1173">
        <f>G119+G120+G121+G122+G123+G124</f>
        <v>394.29999999999995</v>
      </c>
      <c r="H118" s="1174"/>
      <c r="I118" s="248">
        <f>I119+I120+I121+I122+I123+I124</f>
        <v>324.89999999999998</v>
      </c>
      <c r="J118" s="248">
        <f>J119+J120+J121+J122+J123+J124</f>
        <v>530</v>
      </c>
      <c r="K118" s="1156">
        <f>K119+K120+K121+K122+K123+K124</f>
        <v>480</v>
      </c>
      <c r="L118" s="1156"/>
      <c r="M118" s="1156">
        <f>M119+M120+M121+M122+M123+M124</f>
        <v>480</v>
      </c>
      <c r="N118" s="1156"/>
      <c r="O118" s="1156">
        <f>O119+O120+O121+O122+O123+O124</f>
        <v>480</v>
      </c>
      <c r="P118" s="1156"/>
    </row>
    <row r="119" spans="1:16" ht="15.75" x14ac:dyDescent="0.25">
      <c r="A119" s="1310" t="s">
        <v>97</v>
      </c>
      <c r="B119" s="1310"/>
      <c r="C119" s="1310"/>
      <c r="D119" s="1310"/>
      <c r="E119" s="239"/>
      <c r="F119" s="239">
        <v>332110</v>
      </c>
      <c r="G119" s="1064">
        <v>20.100000000000001</v>
      </c>
      <c r="H119" s="1064"/>
      <c r="I119" s="250">
        <v>1.9</v>
      </c>
      <c r="J119" s="250">
        <v>10</v>
      </c>
      <c r="K119" s="1158">
        <v>10</v>
      </c>
      <c r="L119" s="1158"/>
      <c r="M119" s="1158">
        <v>10</v>
      </c>
      <c r="N119" s="1158"/>
      <c r="O119" s="1158">
        <v>10</v>
      </c>
      <c r="P119" s="1158"/>
    </row>
    <row r="120" spans="1:16" ht="15.75" x14ac:dyDescent="0.25">
      <c r="A120" s="1310" t="s">
        <v>477</v>
      </c>
      <c r="B120" s="1310"/>
      <c r="C120" s="1310"/>
      <c r="D120" s="1310"/>
      <c r="E120" s="239"/>
      <c r="F120" s="239">
        <v>333110</v>
      </c>
      <c r="G120" s="1158">
        <v>24.2</v>
      </c>
      <c r="H120" s="1158"/>
      <c r="I120" s="250">
        <v>27.2</v>
      </c>
      <c r="J120" s="250">
        <v>40</v>
      </c>
      <c r="K120" s="1158">
        <v>20</v>
      </c>
      <c r="L120" s="1158"/>
      <c r="M120" s="1158">
        <v>20</v>
      </c>
      <c r="N120" s="1158"/>
      <c r="O120" s="1158">
        <v>20</v>
      </c>
      <c r="P120" s="1158"/>
    </row>
    <row r="121" spans="1:16" ht="15.75" x14ac:dyDescent="0.25">
      <c r="A121" s="1310" t="s">
        <v>517</v>
      </c>
      <c r="B121" s="1310"/>
      <c r="C121" s="1310"/>
      <c r="D121" s="1310"/>
      <c r="E121" s="239"/>
      <c r="F121" s="239">
        <v>334110</v>
      </c>
      <c r="G121" s="1158">
        <v>0</v>
      </c>
      <c r="H121" s="1158"/>
      <c r="I121" s="250">
        <v>4.3</v>
      </c>
      <c r="J121" s="250">
        <v>10</v>
      </c>
      <c r="K121" s="1158">
        <v>5</v>
      </c>
      <c r="L121" s="1158"/>
      <c r="M121" s="1158">
        <v>5</v>
      </c>
      <c r="N121" s="1158"/>
      <c r="O121" s="1158">
        <v>5</v>
      </c>
      <c r="P121" s="1158"/>
    </row>
    <row r="122" spans="1:16" ht="15.75" x14ac:dyDescent="0.25">
      <c r="A122" s="1310" t="s">
        <v>113</v>
      </c>
      <c r="B122" s="1310"/>
      <c r="C122" s="1310"/>
      <c r="D122" s="1310"/>
      <c r="E122" s="239"/>
      <c r="F122" s="239">
        <v>336110</v>
      </c>
      <c r="G122" s="1158">
        <v>162.4</v>
      </c>
      <c r="H122" s="1158"/>
      <c r="I122" s="250">
        <v>136.5</v>
      </c>
      <c r="J122" s="250">
        <v>220</v>
      </c>
      <c r="K122" s="1158">
        <v>220</v>
      </c>
      <c r="L122" s="1158"/>
      <c r="M122" s="1158">
        <v>220</v>
      </c>
      <c r="N122" s="1158"/>
      <c r="O122" s="1158">
        <v>220</v>
      </c>
      <c r="P122" s="1158"/>
    </row>
    <row r="123" spans="1:16" ht="15.75" x14ac:dyDescent="0.25">
      <c r="A123" s="1310" t="s">
        <v>518</v>
      </c>
      <c r="B123" s="1310"/>
      <c r="C123" s="1310"/>
      <c r="D123" s="1310"/>
      <c r="E123" s="336"/>
      <c r="F123" s="336">
        <v>338110</v>
      </c>
      <c r="G123" s="1158">
        <v>0.2</v>
      </c>
      <c r="H123" s="1158"/>
      <c r="I123" s="250"/>
      <c r="J123" s="250"/>
      <c r="K123" s="1158"/>
      <c r="L123" s="1158"/>
      <c r="M123" s="1158"/>
      <c r="N123" s="1158"/>
      <c r="O123" s="1158"/>
      <c r="P123" s="1158"/>
    </row>
    <row r="124" spans="1:16" ht="15.75" x14ac:dyDescent="0.25">
      <c r="A124" s="1310" t="s">
        <v>99</v>
      </c>
      <c r="B124" s="1310"/>
      <c r="C124" s="1310"/>
      <c r="D124" s="1310"/>
      <c r="E124" s="336"/>
      <c r="F124" s="336">
        <v>339110</v>
      </c>
      <c r="G124" s="1311">
        <v>187.4</v>
      </c>
      <c r="H124" s="1311"/>
      <c r="I124" s="315">
        <v>155</v>
      </c>
      <c r="J124" s="315">
        <v>250</v>
      </c>
      <c r="K124" s="1311">
        <v>225</v>
      </c>
      <c r="L124" s="1311"/>
      <c r="M124" s="1311">
        <v>225</v>
      </c>
      <c r="N124" s="1311"/>
      <c r="O124" s="1311">
        <v>225</v>
      </c>
      <c r="P124" s="1311"/>
    </row>
    <row r="125" spans="1:16" ht="15.75" x14ac:dyDescent="0.25">
      <c r="A125" s="1312" t="s">
        <v>520</v>
      </c>
      <c r="B125" s="1313"/>
      <c r="C125" s="1313"/>
      <c r="D125" s="1314"/>
      <c r="E125" s="337" t="s">
        <v>519</v>
      </c>
      <c r="F125" s="246"/>
      <c r="G125" s="1315"/>
      <c r="H125" s="1315"/>
      <c r="I125" s="338">
        <f>I126+I127</f>
        <v>381.1</v>
      </c>
      <c r="J125" s="338">
        <f>J126+J127</f>
        <v>1000</v>
      </c>
      <c r="K125" s="1315">
        <f>K126+K127</f>
        <v>1000</v>
      </c>
      <c r="L125" s="1315"/>
      <c r="M125" s="1315">
        <f t="shared" ref="M125" si="10">M126+M127</f>
        <v>1000</v>
      </c>
      <c r="N125" s="1315"/>
      <c r="O125" s="1315">
        <f t="shared" ref="O125" si="11">O126+O127</f>
        <v>1000</v>
      </c>
      <c r="P125" s="1315"/>
    </row>
    <row r="126" spans="1:16" ht="15.75" x14ac:dyDescent="0.25">
      <c r="A126" s="1310" t="s">
        <v>509</v>
      </c>
      <c r="B126" s="1310"/>
      <c r="C126" s="1310"/>
      <c r="D126" s="1310"/>
      <c r="E126" s="337"/>
      <c r="F126" s="239">
        <v>222300</v>
      </c>
      <c r="G126" s="1158"/>
      <c r="H126" s="1158"/>
      <c r="I126" s="250">
        <v>78</v>
      </c>
      <c r="J126" s="250"/>
      <c r="K126" s="1158"/>
      <c r="L126" s="1158"/>
      <c r="M126" s="1158"/>
      <c r="N126" s="1158"/>
      <c r="O126" s="1158"/>
      <c r="P126" s="1158"/>
    </row>
    <row r="127" spans="1:16" ht="15.75" x14ac:dyDescent="0.25">
      <c r="A127" s="1310" t="s">
        <v>92</v>
      </c>
      <c r="B127" s="1310"/>
      <c r="C127" s="1310"/>
      <c r="D127" s="1310"/>
      <c r="E127" s="239"/>
      <c r="F127" s="239">
        <v>222999</v>
      </c>
      <c r="G127" s="1158"/>
      <c r="H127" s="1158"/>
      <c r="I127" s="250">
        <v>303.10000000000002</v>
      </c>
      <c r="J127" s="250">
        <v>1000</v>
      </c>
      <c r="K127" s="1158">
        <v>1000</v>
      </c>
      <c r="L127" s="1158"/>
      <c r="M127" s="1158">
        <v>1000</v>
      </c>
      <c r="N127" s="1158"/>
      <c r="O127" s="1158">
        <v>1000</v>
      </c>
      <c r="P127" s="1158"/>
    </row>
    <row r="128" spans="1:16" ht="15.75" x14ac:dyDescent="0.25">
      <c r="A128" s="241"/>
      <c r="B128" s="234"/>
      <c r="C128" s="234"/>
      <c r="D128" s="234"/>
      <c r="E128" s="234"/>
      <c r="F128" s="234"/>
      <c r="G128" s="234"/>
      <c r="H128" s="234"/>
      <c r="I128" s="234"/>
      <c r="J128" s="234"/>
      <c r="K128" s="234"/>
      <c r="L128" s="234"/>
      <c r="M128" s="234"/>
      <c r="N128" s="234"/>
      <c r="O128" s="234"/>
      <c r="P128" s="234"/>
    </row>
    <row r="129" spans="1:16" ht="15.75" x14ac:dyDescent="0.25">
      <c r="A129" s="1147" t="s">
        <v>478</v>
      </c>
      <c r="B129" s="1147"/>
      <c r="C129" s="1147"/>
      <c r="D129" s="1147"/>
      <c r="E129" s="1147"/>
      <c r="F129" s="1147"/>
      <c r="G129" s="1147"/>
      <c r="H129" s="1147"/>
      <c r="I129" s="1147"/>
      <c r="J129" s="1147"/>
      <c r="K129" s="1147"/>
      <c r="L129" s="1147"/>
      <c r="M129" s="1147"/>
      <c r="N129" s="1147"/>
      <c r="O129" s="1147"/>
      <c r="P129" s="1147"/>
    </row>
    <row r="130" spans="1:16" ht="15.75" x14ac:dyDescent="0.25">
      <c r="A130" s="1148" t="s">
        <v>1</v>
      </c>
      <c r="B130" s="1148"/>
      <c r="C130" s="1148"/>
      <c r="D130" s="1148"/>
      <c r="E130" s="1148" t="s">
        <v>0</v>
      </c>
      <c r="F130" s="1148"/>
      <c r="G130" s="1148"/>
      <c r="H130" s="1148"/>
      <c r="I130" s="1309" t="s">
        <v>41</v>
      </c>
      <c r="J130" s="1309" t="s">
        <v>40</v>
      </c>
      <c r="K130" s="1309" t="s">
        <v>68</v>
      </c>
      <c r="L130" s="251">
        <v>2025</v>
      </c>
      <c r="M130" s="1309" t="s">
        <v>100</v>
      </c>
      <c r="N130" s="239">
        <v>2026</v>
      </c>
      <c r="O130" s="239">
        <v>2027</v>
      </c>
      <c r="P130" s="239">
        <v>2028</v>
      </c>
    </row>
    <row r="131" spans="1:16" ht="50.25" x14ac:dyDescent="0.25">
      <c r="A131" s="1148"/>
      <c r="B131" s="1148"/>
      <c r="C131" s="1148"/>
      <c r="D131" s="1148"/>
      <c r="E131" s="239" t="s">
        <v>42</v>
      </c>
      <c r="F131" s="239" t="s">
        <v>36</v>
      </c>
      <c r="G131" s="259" t="s">
        <v>13</v>
      </c>
      <c r="H131" s="247" t="s">
        <v>37</v>
      </c>
      <c r="I131" s="1309"/>
      <c r="J131" s="1309"/>
      <c r="K131" s="1309"/>
      <c r="L131" s="298" t="s">
        <v>39</v>
      </c>
      <c r="M131" s="1309"/>
      <c r="N131" s="259" t="s">
        <v>13</v>
      </c>
      <c r="O131" s="259" t="s">
        <v>14</v>
      </c>
      <c r="P131" s="259" t="s">
        <v>14</v>
      </c>
    </row>
    <row r="132" spans="1:16" ht="15.75" x14ac:dyDescent="0.25">
      <c r="A132" s="1051">
        <v>1</v>
      </c>
      <c r="B132" s="1052"/>
      <c r="C132" s="1052"/>
      <c r="D132" s="1053"/>
      <c r="E132" s="239">
        <v>2</v>
      </c>
      <c r="F132" s="239">
        <v>3</v>
      </c>
      <c r="G132" s="239">
        <v>4</v>
      </c>
      <c r="H132" s="239">
        <v>5</v>
      </c>
      <c r="I132" s="239">
        <v>6</v>
      </c>
      <c r="J132" s="239">
        <v>7</v>
      </c>
      <c r="K132" s="239">
        <v>8</v>
      </c>
      <c r="L132" s="239">
        <v>9</v>
      </c>
      <c r="M132" s="239" t="s">
        <v>43</v>
      </c>
      <c r="N132" s="239">
        <v>11</v>
      </c>
      <c r="O132" s="239">
        <v>12</v>
      </c>
      <c r="P132" s="239">
        <v>13</v>
      </c>
    </row>
    <row r="133" spans="1:16" ht="15.75" x14ac:dyDescent="0.25">
      <c r="A133" s="1145"/>
      <c r="B133" s="1302"/>
      <c r="C133" s="1302"/>
      <c r="D133" s="1159"/>
      <c r="E133" s="252"/>
      <c r="F133" s="252"/>
      <c r="G133" s="252"/>
      <c r="H133" s="252"/>
      <c r="I133" s="252"/>
      <c r="J133" s="252"/>
      <c r="K133" s="252"/>
      <c r="L133" s="252"/>
      <c r="M133" s="252"/>
      <c r="N133" s="252"/>
      <c r="O133" s="252"/>
      <c r="P133" s="252"/>
    </row>
    <row r="134" spans="1:16" ht="15.75" x14ac:dyDescent="0.25">
      <c r="A134" s="1145"/>
      <c r="B134" s="1302"/>
      <c r="C134" s="1302"/>
      <c r="D134" s="1159"/>
      <c r="E134" s="252"/>
      <c r="F134" s="252"/>
      <c r="G134" s="252"/>
      <c r="H134" s="252"/>
      <c r="I134" s="252"/>
      <c r="J134" s="252"/>
      <c r="K134" s="252"/>
      <c r="L134" s="252"/>
      <c r="M134" s="252"/>
      <c r="N134" s="252"/>
      <c r="O134" s="252"/>
      <c r="P134" s="252"/>
    </row>
    <row r="135" spans="1:16" ht="15.75" x14ac:dyDescent="0.25">
      <c r="A135" s="241"/>
      <c r="B135" s="234"/>
      <c r="C135" s="234"/>
      <c r="D135" s="234"/>
      <c r="E135" s="234"/>
      <c r="F135" s="234"/>
      <c r="G135" s="234"/>
      <c r="H135" s="234"/>
      <c r="I135" s="234"/>
      <c r="J135" s="234"/>
      <c r="K135" s="234"/>
      <c r="L135" s="234"/>
      <c r="M135" s="234"/>
      <c r="N135" s="234"/>
      <c r="O135" s="234"/>
      <c r="P135" s="234"/>
    </row>
    <row r="136" spans="1:16" ht="15.75" x14ac:dyDescent="0.25">
      <c r="A136" s="1303" t="s">
        <v>44</v>
      </c>
      <c r="B136" s="1304"/>
      <c r="C136" s="1304"/>
      <c r="D136" s="1304"/>
      <c r="E136" s="1304"/>
      <c r="F136" s="1304"/>
      <c r="G136" s="1304"/>
      <c r="H136" s="1304"/>
      <c r="I136" s="1304"/>
      <c r="J136" s="1304"/>
      <c r="K136" s="1304"/>
      <c r="L136" s="1304"/>
      <c r="M136" s="1304"/>
      <c r="N136" s="1304"/>
      <c r="O136" s="1304"/>
      <c r="P136" s="1305"/>
    </row>
    <row r="137" spans="1:16" ht="15.75" x14ac:dyDescent="0.25">
      <c r="A137" s="1306" t="s">
        <v>45</v>
      </c>
      <c r="B137" s="1307"/>
      <c r="C137" s="1307"/>
      <c r="D137" s="1307"/>
      <c r="E137" s="1307"/>
      <c r="F137" s="1307"/>
      <c r="G137" s="1307"/>
      <c r="H137" s="1307"/>
      <c r="I137" s="1307"/>
      <c r="J137" s="1307"/>
      <c r="K137" s="1307"/>
      <c r="L137" s="1307"/>
      <c r="M137" s="1307"/>
      <c r="N137" s="1307"/>
      <c r="O137" s="1307"/>
      <c r="P137" s="1308"/>
    </row>
    <row r="138" spans="1:16" ht="15.75" x14ac:dyDescent="0.25">
      <c r="A138" s="1306" t="s">
        <v>46</v>
      </c>
      <c r="B138" s="1307"/>
      <c r="C138" s="1307"/>
      <c r="D138" s="1307"/>
      <c r="E138" s="1307"/>
      <c r="F138" s="1307"/>
      <c r="G138" s="1307"/>
      <c r="H138" s="1307"/>
      <c r="I138" s="1307"/>
      <c r="J138" s="1307"/>
      <c r="K138" s="1307"/>
      <c r="L138" s="1307"/>
      <c r="M138" s="1307"/>
      <c r="N138" s="1307"/>
      <c r="O138" s="1307"/>
      <c r="P138" s="1308"/>
    </row>
    <row r="139" spans="1:16" ht="15.75" x14ac:dyDescent="0.25">
      <c r="A139" s="1297" t="s">
        <v>47</v>
      </c>
      <c r="B139" s="1298"/>
      <c r="C139" s="1298"/>
      <c r="D139" s="1298"/>
      <c r="E139" s="1298"/>
      <c r="F139" s="1298"/>
      <c r="G139" s="1298"/>
      <c r="H139" s="1298"/>
      <c r="I139" s="1298"/>
      <c r="J139" s="1298"/>
      <c r="K139" s="1298"/>
      <c r="L139" s="1298"/>
      <c r="M139" s="1298"/>
      <c r="N139" s="1298"/>
      <c r="O139" s="1298"/>
      <c r="P139" s="1299"/>
    </row>
    <row r="140" spans="1:16" ht="15.75" x14ac:dyDescent="0.25">
      <c r="A140" s="241"/>
      <c r="B140" s="234"/>
      <c r="C140" s="234"/>
      <c r="D140" s="234"/>
      <c r="E140" s="234"/>
      <c r="F140" s="234"/>
      <c r="G140" s="234"/>
      <c r="H140" s="234"/>
      <c r="I140" s="234"/>
      <c r="J140" s="234"/>
      <c r="K140" s="234"/>
      <c r="L140" s="234"/>
      <c r="M140" s="234"/>
      <c r="N140" s="234"/>
      <c r="O140" s="234"/>
      <c r="P140" s="234"/>
    </row>
    <row r="141" spans="1:16" ht="15.75" x14ac:dyDescent="0.25">
      <c r="A141" s="1300" t="s">
        <v>521</v>
      </c>
      <c r="B141" s="1301"/>
      <c r="C141" s="1301"/>
      <c r="D141" s="1301"/>
      <c r="E141" s="1301"/>
      <c r="F141" s="1301"/>
      <c r="G141" s="1301"/>
      <c r="H141" s="1301"/>
      <c r="I141" s="1301"/>
      <c r="J141" s="1301"/>
      <c r="K141" s="1301"/>
      <c r="L141" s="1301"/>
      <c r="M141" s="1301"/>
      <c r="N141" s="1301"/>
      <c r="O141" s="1301"/>
      <c r="P141" s="1301"/>
    </row>
  </sheetData>
  <mergeCells count="426">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8:D18"/>
    <mergeCell ref="G18:H18"/>
    <mergeCell ref="K18:L18"/>
    <mergeCell ref="M18:N18"/>
    <mergeCell ref="O18:P18"/>
    <mergeCell ref="A19:D19"/>
    <mergeCell ref="G19:H19"/>
    <mergeCell ref="K19:L19"/>
    <mergeCell ref="M19:N19"/>
    <mergeCell ref="O19:P19"/>
    <mergeCell ref="A20:D20"/>
    <mergeCell ref="G20:H20"/>
    <mergeCell ref="K20:L20"/>
    <mergeCell ref="M20:N20"/>
    <mergeCell ref="O20:P20"/>
    <mergeCell ref="A22:B23"/>
    <mergeCell ref="C22:F22"/>
    <mergeCell ref="G22:H22"/>
    <mergeCell ref="K22:L22"/>
    <mergeCell ref="M22:N22"/>
    <mergeCell ref="O22:P22"/>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5:C36"/>
    <mergeCell ref="D35:F35"/>
    <mergeCell ref="G35:J35"/>
    <mergeCell ref="K35:M35"/>
    <mergeCell ref="N35:P35"/>
    <mergeCell ref="E36:F36"/>
    <mergeCell ref="G36:H36"/>
    <mergeCell ref="A32:B32"/>
    <mergeCell ref="G32:H32"/>
    <mergeCell ref="K32:L32"/>
    <mergeCell ref="M32:N32"/>
    <mergeCell ref="O32:P32"/>
    <mergeCell ref="A34:P34"/>
    <mergeCell ref="A39:C39"/>
    <mergeCell ref="E39:F39"/>
    <mergeCell ref="G39:H39"/>
    <mergeCell ref="A40:C40"/>
    <mergeCell ref="E40:F40"/>
    <mergeCell ref="G40:H40"/>
    <mergeCell ref="A37:C37"/>
    <mergeCell ref="E37:F37"/>
    <mergeCell ref="G37:H37"/>
    <mergeCell ref="A38:C38"/>
    <mergeCell ref="E38:F38"/>
    <mergeCell ref="G38:H38"/>
    <mergeCell ref="A43:C43"/>
    <mergeCell ref="E43:F43"/>
    <mergeCell ref="G43:H43"/>
    <mergeCell ref="A44:C44"/>
    <mergeCell ref="E44:F44"/>
    <mergeCell ref="G44:H44"/>
    <mergeCell ref="A41:C41"/>
    <mergeCell ref="E41:F41"/>
    <mergeCell ref="G41:H41"/>
    <mergeCell ref="A42:C42"/>
    <mergeCell ref="E42:F42"/>
    <mergeCell ref="G42:H42"/>
    <mergeCell ref="A50:B50"/>
    <mergeCell ref="I50:J50"/>
    <mergeCell ref="A51:B51"/>
    <mergeCell ref="I51:J51"/>
    <mergeCell ref="A52:B52"/>
    <mergeCell ref="I52:J52"/>
    <mergeCell ref="A46:P46"/>
    <mergeCell ref="A47:B48"/>
    <mergeCell ref="C47:H47"/>
    <mergeCell ref="I47:J48"/>
    <mergeCell ref="A49:B49"/>
    <mergeCell ref="I49:J49"/>
    <mergeCell ref="A57:B57"/>
    <mergeCell ref="C57:N57"/>
    <mergeCell ref="O57:P57"/>
    <mergeCell ref="A58:B58"/>
    <mergeCell ref="C58:N58"/>
    <mergeCell ref="O58:P58"/>
    <mergeCell ref="A53:B53"/>
    <mergeCell ref="I53:J53"/>
    <mergeCell ref="A54:B54"/>
    <mergeCell ref="I54:J54"/>
    <mergeCell ref="A55:B55"/>
    <mergeCell ref="A56:P56"/>
    <mergeCell ref="A62:P62"/>
    <mergeCell ref="A63:C63"/>
    <mergeCell ref="D63:P63"/>
    <mergeCell ref="A64:C64"/>
    <mergeCell ref="D64:P64"/>
    <mergeCell ref="A65:C65"/>
    <mergeCell ref="D65:P65"/>
    <mergeCell ref="A59:B59"/>
    <mergeCell ref="C59:N59"/>
    <mergeCell ref="O59:P59"/>
    <mergeCell ref="A60:B60"/>
    <mergeCell ref="C60:N60"/>
    <mergeCell ref="O60:P60"/>
    <mergeCell ref="A67:P67"/>
    <mergeCell ref="A68:A69"/>
    <mergeCell ref="B68:B69"/>
    <mergeCell ref="C68:I69"/>
    <mergeCell ref="J68:J69"/>
    <mergeCell ref="A70:A74"/>
    <mergeCell ref="C70:I70"/>
    <mergeCell ref="C71:I71"/>
    <mergeCell ref="C72:I72"/>
    <mergeCell ref="C73:I73"/>
    <mergeCell ref="A81:A83"/>
    <mergeCell ref="C81:I81"/>
    <mergeCell ref="C82:I82"/>
    <mergeCell ref="C83:I83"/>
    <mergeCell ref="A84:P84"/>
    <mergeCell ref="A85:P85"/>
    <mergeCell ref="C74:I74"/>
    <mergeCell ref="A75:A80"/>
    <mergeCell ref="C75:I75"/>
    <mergeCell ref="C76:I76"/>
    <mergeCell ref="C77:I77"/>
    <mergeCell ref="C78:I78"/>
    <mergeCell ref="C79:I79"/>
    <mergeCell ref="C80:I80"/>
    <mergeCell ref="A86:D87"/>
    <mergeCell ref="E86:F86"/>
    <mergeCell ref="G86:H86"/>
    <mergeCell ref="K86:L86"/>
    <mergeCell ref="M86:N86"/>
    <mergeCell ref="O86:P86"/>
    <mergeCell ref="G87:H87"/>
    <mergeCell ref="K87:L87"/>
    <mergeCell ref="M87:N87"/>
    <mergeCell ref="O87:P87"/>
    <mergeCell ref="A88:D88"/>
    <mergeCell ref="G88:H88"/>
    <mergeCell ref="K88:L88"/>
    <mergeCell ref="M88:N88"/>
    <mergeCell ref="O88:P88"/>
    <mergeCell ref="A89:D89"/>
    <mergeCell ref="G89:H89"/>
    <mergeCell ref="K89:L89"/>
    <mergeCell ref="M89:N89"/>
    <mergeCell ref="O89:P89"/>
    <mergeCell ref="A90:D90"/>
    <mergeCell ref="G90:H90"/>
    <mergeCell ref="K90:L90"/>
    <mergeCell ref="M90:N90"/>
    <mergeCell ref="O90:P90"/>
    <mergeCell ref="A91:D91"/>
    <mergeCell ref="G91:H91"/>
    <mergeCell ref="K91:L91"/>
    <mergeCell ref="M91:N91"/>
    <mergeCell ref="O91:P91"/>
    <mergeCell ref="A92:D92"/>
    <mergeCell ref="K92:L92"/>
    <mergeCell ref="M92:N92"/>
    <mergeCell ref="O92:P92"/>
    <mergeCell ref="A93:D93"/>
    <mergeCell ref="G93:H93"/>
    <mergeCell ref="K93:L93"/>
    <mergeCell ref="M93:N93"/>
    <mergeCell ref="O93:P93"/>
    <mergeCell ref="A94:D94"/>
    <mergeCell ref="G94:H94"/>
    <mergeCell ref="K94:L94"/>
    <mergeCell ref="M94:N94"/>
    <mergeCell ref="O94:P94"/>
    <mergeCell ref="A95:D95"/>
    <mergeCell ref="G95:H95"/>
    <mergeCell ref="K95:L95"/>
    <mergeCell ref="M95:N95"/>
    <mergeCell ref="O95:P95"/>
    <mergeCell ref="A96:D96"/>
    <mergeCell ref="G96:H96"/>
    <mergeCell ref="K96:L96"/>
    <mergeCell ref="M96:N96"/>
    <mergeCell ref="O96:P96"/>
    <mergeCell ref="A97:D97"/>
    <mergeCell ref="G97:H97"/>
    <mergeCell ref="K97:L97"/>
    <mergeCell ref="M97:N97"/>
    <mergeCell ref="O97:P97"/>
    <mergeCell ref="A98:D98"/>
    <mergeCell ref="G98:H98"/>
    <mergeCell ref="K98:L98"/>
    <mergeCell ref="M98:N98"/>
    <mergeCell ref="O98:P98"/>
    <mergeCell ref="A99:D99"/>
    <mergeCell ref="G99:H99"/>
    <mergeCell ref="K99:L99"/>
    <mergeCell ref="M99:N99"/>
    <mergeCell ref="O99:P99"/>
    <mergeCell ref="A100:D100"/>
    <mergeCell ref="G100:H100"/>
    <mergeCell ref="K100:L100"/>
    <mergeCell ref="M100:N100"/>
    <mergeCell ref="O100:P100"/>
    <mergeCell ref="A101:D101"/>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A104:D104"/>
    <mergeCell ref="G104:H104"/>
    <mergeCell ref="K104:L104"/>
    <mergeCell ref="M104:N104"/>
    <mergeCell ref="O104:P104"/>
    <mergeCell ref="A105:D105"/>
    <mergeCell ref="G105:H105"/>
    <mergeCell ref="K105:L105"/>
    <mergeCell ref="M105:N105"/>
    <mergeCell ref="O105:P105"/>
    <mergeCell ref="A106:D106"/>
    <mergeCell ref="G106:H106"/>
    <mergeCell ref="K106:L106"/>
    <mergeCell ref="M106:N106"/>
    <mergeCell ref="O106:P106"/>
    <mergeCell ref="A107:D107"/>
    <mergeCell ref="G107:H107"/>
    <mergeCell ref="K107:L107"/>
    <mergeCell ref="M107:N107"/>
    <mergeCell ref="O107:P107"/>
    <mergeCell ref="A108:D108"/>
    <mergeCell ref="G108:H108"/>
    <mergeCell ref="K108:L108"/>
    <mergeCell ref="M108:N108"/>
    <mergeCell ref="O108:P108"/>
    <mergeCell ref="A109:D109"/>
    <mergeCell ref="G109:H109"/>
    <mergeCell ref="K109:L109"/>
    <mergeCell ref="M109:N109"/>
    <mergeCell ref="O109:P109"/>
    <mergeCell ref="A110:D110"/>
    <mergeCell ref="G110:H110"/>
    <mergeCell ref="K110:L110"/>
    <mergeCell ref="M110:N110"/>
    <mergeCell ref="O110:P110"/>
    <mergeCell ref="A111:D111"/>
    <mergeCell ref="G111:H111"/>
    <mergeCell ref="K111:L111"/>
    <mergeCell ref="M111:N111"/>
    <mergeCell ref="O111:P111"/>
    <mergeCell ref="A112:D112"/>
    <mergeCell ref="G112:H112"/>
    <mergeCell ref="K112:L112"/>
    <mergeCell ref="M112:N112"/>
    <mergeCell ref="O112:P112"/>
    <mergeCell ref="A113:D113"/>
    <mergeCell ref="G113:H113"/>
    <mergeCell ref="K113:L113"/>
    <mergeCell ref="M113:N113"/>
    <mergeCell ref="O113:P113"/>
    <mergeCell ref="A114:D114"/>
    <mergeCell ref="K114:L114"/>
    <mergeCell ref="M114:N114"/>
    <mergeCell ref="O114:P114"/>
    <mergeCell ref="A115:D115"/>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A118:D118"/>
    <mergeCell ref="G118:H118"/>
    <mergeCell ref="K118:L118"/>
    <mergeCell ref="M118:N118"/>
    <mergeCell ref="O118:P118"/>
    <mergeCell ref="A119:D119"/>
    <mergeCell ref="G119:H119"/>
    <mergeCell ref="K119:L119"/>
    <mergeCell ref="M119:N119"/>
    <mergeCell ref="O119:P119"/>
    <mergeCell ref="A120:D120"/>
    <mergeCell ref="G120:H120"/>
    <mergeCell ref="K120:L120"/>
    <mergeCell ref="M120:N120"/>
    <mergeCell ref="O120:P120"/>
    <mergeCell ref="A121:D121"/>
    <mergeCell ref="G121:H121"/>
    <mergeCell ref="K121:L121"/>
    <mergeCell ref="M121:N121"/>
    <mergeCell ref="O121:P121"/>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25:D125"/>
    <mergeCell ref="G125:H125"/>
    <mergeCell ref="K125:L125"/>
    <mergeCell ref="M125:N125"/>
    <mergeCell ref="O125:P125"/>
    <mergeCell ref="A126:D126"/>
    <mergeCell ref="G126:H126"/>
    <mergeCell ref="K126:L126"/>
    <mergeCell ref="M126:N126"/>
    <mergeCell ref="O126:P126"/>
    <mergeCell ref="A127:D127"/>
    <mergeCell ref="G127:H127"/>
    <mergeCell ref="K127:L127"/>
    <mergeCell ref="M127:N127"/>
    <mergeCell ref="O127:P127"/>
    <mergeCell ref="A139:P139"/>
    <mergeCell ref="A141:P141"/>
    <mergeCell ref="A132:D132"/>
    <mergeCell ref="A133:D133"/>
    <mergeCell ref="A134:D134"/>
    <mergeCell ref="A136:P136"/>
    <mergeCell ref="A137:P137"/>
    <mergeCell ref="A138:P138"/>
    <mergeCell ref="A129:P129"/>
    <mergeCell ref="A130:D131"/>
    <mergeCell ref="E130:H130"/>
    <mergeCell ref="I130:I131"/>
    <mergeCell ref="J130:J131"/>
    <mergeCell ref="K130:K131"/>
    <mergeCell ref="M130:M131"/>
  </mergeCells>
  <printOptions horizontalCentered="1"/>
  <pageMargins left="0.2" right="0" top="0" bottom="0" header="0.3" footer="0"/>
  <pageSetup paperSize="9" scale="28" fitToWidth="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2679-0468-4838-99F5-B267C3648911}">
  <dimension ref="A1:P100"/>
  <sheetViews>
    <sheetView topLeftCell="A61" zoomScale="130" zoomScaleNormal="130" workbookViewId="0">
      <selection activeCell="C53" sqref="C53:N53"/>
    </sheetView>
  </sheetViews>
  <sheetFormatPr defaultColWidth="9.140625" defaultRowHeight="15" x14ac:dyDescent="0.25"/>
  <cols>
    <col min="1" max="1" width="8.42578125" style="235" customWidth="1"/>
    <col min="2" max="6" width="9.140625" style="235"/>
    <col min="7" max="7" width="7.5703125" style="235" customWidth="1"/>
    <col min="8" max="8" width="4.7109375" style="235" customWidth="1"/>
    <col min="9" max="9" width="9.140625" style="235"/>
    <col min="10" max="10" width="11.7109375" style="235" customWidth="1"/>
    <col min="11" max="11" width="9.7109375" style="235" customWidth="1"/>
    <col min="12" max="13" width="7.140625" style="235" customWidth="1"/>
    <col min="14" max="14" width="11.85546875" style="235" customWidth="1"/>
    <col min="15" max="15" width="8.85546875" style="235" customWidth="1"/>
    <col min="16" max="16" width="8.28515625" style="235" customWidth="1"/>
    <col min="17" max="16384" width="9.140625" style="235"/>
  </cols>
  <sheetData>
    <row r="1" spans="1:16" ht="15.75" x14ac:dyDescent="0.25">
      <c r="A1" s="339">
        <v>7</v>
      </c>
      <c r="B1" s="339"/>
      <c r="C1" s="339"/>
      <c r="D1" s="339"/>
      <c r="E1" s="339"/>
      <c r="F1" s="339"/>
      <c r="G1" s="339"/>
      <c r="H1" s="339"/>
      <c r="I1" s="339"/>
      <c r="J1" s="339"/>
      <c r="K1" s="339"/>
      <c r="L1" s="339"/>
      <c r="M1" s="339"/>
      <c r="N1" s="1430" t="s">
        <v>66</v>
      </c>
      <c r="O1" s="1430"/>
      <c r="P1" s="1430"/>
    </row>
    <row r="2" spans="1:16" ht="18.75" x14ac:dyDescent="0.25">
      <c r="A2" s="339"/>
      <c r="B2" s="339"/>
      <c r="C2" s="339"/>
      <c r="D2" s="339"/>
      <c r="E2" s="1431" t="s">
        <v>28</v>
      </c>
      <c r="F2" s="1431"/>
      <c r="G2" s="1431"/>
      <c r="H2" s="1431"/>
      <c r="I2" s="1431"/>
      <c r="J2" s="1431"/>
      <c r="K2" s="339"/>
      <c r="L2" s="339"/>
      <c r="M2" s="339"/>
      <c r="N2" s="339"/>
      <c r="O2" s="339"/>
      <c r="P2" s="339"/>
    </row>
    <row r="3" spans="1:16" ht="18.75" x14ac:dyDescent="0.25">
      <c r="A3" s="339"/>
      <c r="B3" s="339"/>
      <c r="C3" s="339"/>
      <c r="D3" s="1431" t="s">
        <v>355</v>
      </c>
      <c r="E3" s="1431"/>
      <c r="F3" s="1431"/>
      <c r="G3" s="1431"/>
      <c r="H3" s="1431"/>
      <c r="I3" s="1431"/>
      <c r="J3" s="1431"/>
      <c r="K3" s="1431"/>
      <c r="L3" s="1431"/>
      <c r="M3" s="339"/>
      <c r="N3" s="339"/>
      <c r="O3" s="339"/>
      <c r="P3" s="339"/>
    </row>
    <row r="4" spans="1:16" ht="18.75" x14ac:dyDescent="0.25">
      <c r="A4" s="339"/>
      <c r="B4" s="339"/>
      <c r="C4" s="339"/>
      <c r="D4" s="340"/>
      <c r="E4" s="340"/>
      <c r="F4" s="340"/>
      <c r="G4" s="340"/>
      <c r="H4" s="340"/>
      <c r="I4" s="340"/>
      <c r="J4" s="340"/>
      <c r="K4" s="340"/>
      <c r="L4" s="340"/>
      <c r="M4" s="339"/>
      <c r="N4" s="339"/>
      <c r="O4" s="339"/>
      <c r="P4" s="339"/>
    </row>
    <row r="5" spans="1:16" ht="15.75" x14ac:dyDescent="0.25">
      <c r="A5" s="339"/>
      <c r="B5" s="339"/>
      <c r="C5" s="339"/>
      <c r="D5" s="339"/>
      <c r="E5" s="339"/>
      <c r="F5" s="339"/>
      <c r="G5" s="339"/>
      <c r="H5" s="339"/>
      <c r="I5" s="339"/>
      <c r="J5" s="339"/>
      <c r="K5" s="339"/>
      <c r="L5" s="339"/>
      <c r="M5" s="339"/>
      <c r="N5" s="339"/>
      <c r="O5" s="339"/>
      <c r="P5" s="341" t="s">
        <v>0</v>
      </c>
    </row>
    <row r="6" spans="1:16" ht="15.75" x14ac:dyDescent="0.25">
      <c r="A6" s="1404" t="s">
        <v>29</v>
      </c>
      <c r="B6" s="1404"/>
      <c r="C6" s="1404"/>
      <c r="D6" s="1432" t="s">
        <v>116</v>
      </c>
      <c r="E6" s="1433"/>
      <c r="F6" s="1433"/>
      <c r="G6" s="1433"/>
      <c r="H6" s="1433"/>
      <c r="I6" s="1433"/>
      <c r="J6" s="1433"/>
      <c r="K6" s="1433"/>
      <c r="L6" s="1433"/>
      <c r="M6" s="1433"/>
      <c r="N6" s="1433"/>
      <c r="O6" s="1434"/>
      <c r="P6" s="342">
        <v>1</v>
      </c>
    </row>
    <row r="7" spans="1:16" ht="15.75" x14ac:dyDescent="0.25">
      <c r="A7" s="1404" t="s">
        <v>30</v>
      </c>
      <c r="B7" s="1404"/>
      <c r="C7" s="1404"/>
      <c r="D7" s="1435" t="s">
        <v>117</v>
      </c>
      <c r="E7" s="1435"/>
      <c r="F7" s="1435"/>
      <c r="G7" s="1435"/>
      <c r="H7" s="1435"/>
      <c r="I7" s="1435"/>
      <c r="J7" s="1435"/>
      <c r="K7" s="1435"/>
      <c r="L7" s="1435"/>
      <c r="M7" s="1435"/>
      <c r="N7" s="1435"/>
      <c r="O7" s="1435"/>
      <c r="P7" s="343" t="s">
        <v>70</v>
      </c>
    </row>
    <row r="8" spans="1:16" ht="15.75" x14ac:dyDescent="0.25">
      <c r="A8" s="1404" t="s">
        <v>31</v>
      </c>
      <c r="B8" s="1404"/>
      <c r="C8" s="1404"/>
      <c r="D8" s="1425"/>
      <c r="E8" s="1426"/>
      <c r="F8" s="1426"/>
      <c r="G8" s="1426"/>
      <c r="H8" s="1426"/>
      <c r="I8" s="1426"/>
      <c r="J8" s="1426"/>
      <c r="K8" s="1426"/>
      <c r="L8" s="1426"/>
      <c r="M8" s="1426"/>
      <c r="N8" s="1426"/>
      <c r="O8" s="1427"/>
      <c r="P8" s="343"/>
    </row>
    <row r="9" spans="1:16" ht="15.75" x14ac:dyDescent="0.25">
      <c r="A9" s="339"/>
      <c r="B9" s="339"/>
      <c r="C9" s="339"/>
      <c r="D9" s="339"/>
      <c r="E9" s="339"/>
      <c r="F9" s="339"/>
      <c r="G9" s="339"/>
      <c r="H9" s="339"/>
      <c r="I9" s="339"/>
      <c r="J9" s="339"/>
      <c r="K9" s="339"/>
      <c r="L9" s="339"/>
      <c r="M9" s="339"/>
      <c r="N9" s="339"/>
      <c r="O9" s="339"/>
      <c r="P9" s="339"/>
    </row>
    <row r="10" spans="1:16" ht="15.75" x14ac:dyDescent="0.25">
      <c r="A10" s="1425" t="s">
        <v>32</v>
      </c>
      <c r="B10" s="1426"/>
      <c r="C10" s="1426"/>
      <c r="D10" s="1426"/>
      <c r="E10" s="1426"/>
      <c r="F10" s="1426"/>
      <c r="G10" s="1426"/>
      <c r="H10" s="1426"/>
      <c r="I10" s="1426"/>
      <c r="J10" s="1426"/>
      <c r="K10" s="1426"/>
      <c r="L10" s="1426"/>
      <c r="M10" s="1426"/>
      <c r="N10" s="1426"/>
      <c r="O10" s="1426"/>
      <c r="P10" s="1427"/>
    </row>
    <row r="11" spans="1:16" ht="15.75" x14ac:dyDescent="0.25">
      <c r="A11" s="303"/>
      <c r="B11" s="303"/>
      <c r="C11" s="303"/>
      <c r="D11" s="303"/>
      <c r="E11" s="303"/>
      <c r="F11" s="303"/>
      <c r="G11" s="303"/>
      <c r="H11" s="303"/>
      <c r="I11" s="303"/>
      <c r="J11" s="303"/>
      <c r="K11" s="303"/>
      <c r="L11" s="303"/>
      <c r="M11" s="303"/>
      <c r="N11" s="303"/>
      <c r="O11" s="303"/>
      <c r="P11" s="303"/>
    </row>
    <row r="12" spans="1:16" ht="15.75" x14ac:dyDescent="0.25">
      <c r="A12" s="1393" t="s">
        <v>1</v>
      </c>
      <c r="B12" s="1428"/>
      <c r="C12" s="1428"/>
      <c r="D12" s="1394"/>
      <c r="E12" s="1362" t="s">
        <v>0</v>
      </c>
      <c r="F12" s="1363"/>
      <c r="G12" s="1370">
        <v>2023</v>
      </c>
      <c r="H12" s="1370"/>
      <c r="I12" s="349">
        <v>2024</v>
      </c>
      <c r="J12" s="349">
        <v>2025</v>
      </c>
      <c r="K12" s="1371">
        <v>2026</v>
      </c>
      <c r="L12" s="1371"/>
      <c r="M12" s="1371">
        <v>2027</v>
      </c>
      <c r="N12" s="1371"/>
      <c r="O12" s="1371">
        <v>2028</v>
      </c>
      <c r="P12" s="1371"/>
    </row>
    <row r="13" spans="1:16" ht="15.75" x14ac:dyDescent="0.25">
      <c r="A13" s="1395"/>
      <c r="B13" s="1429"/>
      <c r="C13" s="1429"/>
      <c r="D13" s="1396"/>
      <c r="E13" s="342" t="s">
        <v>33</v>
      </c>
      <c r="F13" s="353" t="s">
        <v>34</v>
      </c>
      <c r="G13" s="1362" t="s">
        <v>11</v>
      </c>
      <c r="H13" s="1363"/>
      <c r="I13" s="342" t="s">
        <v>11</v>
      </c>
      <c r="J13" s="342" t="s">
        <v>12</v>
      </c>
      <c r="K13" s="1362" t="s">
        <v>13</v>
      </c>
      <c r="L13" s="1363"/>
      <c r="M13" s="1362" t="s">
        <v>14</v>
      </c>
      <c r="N13" s="1363"/>
      <c r="O13" s="1362" t="s">
        <v>14</v>
      </c>
      <c r="P13" s="1363"/>
    </row>
    <row r="14" spans="1:16" ht="15.75" x14ac:dyDescent="0.25">
      <c r="A14" s="1392" t="s">
        <v>35</v>
      </c>
      <c r="B14" s="1392"/>
      <c r="C14" s="1392"/>
      <c r="D14" s="1392"/>
      <c r="E14" s="342">
        <v>4</v>
      </c>
      <c r="F14" s="342"/>
      <c r="G14" s="1360">
        <f>G15+G16+G17</f>
        <v>515.29999999999995</v>
      </c>
      <c r="H14" s="1361"/>
      <c r="I14" s="355">
        <f>I15+I16+I17</f>
        <v>5460.9000000000005</v>
      </c>
      <c r="J14" s="355">
        <f>J15+J16+J17</f>
        <v>10000</v>
      </c>
      <c r="K14" s="1360">
        <f>K15+K16+K17</f>
        <v>10000</v>
      </c>
      <c r="L14" s="1361"/>
      <c r="M14" s="1360">
        <f>M15+M16+M17</f>
        <v>10000</v>
      </c>
      <c r="N14" s="1361"/>
      <c r="O14" s="1360">
        <f>O15+O16+O17</f>
        <v>10000</v>
      </c>
      <c r="P14" s="1361"/>
    </row>
    <row r="15" spans="1:16" ht="15.75" x14ac:dyDescent="0.25">
      <c r="A15" s="1404" t="s">
        <v>415</v>
      </c>
      <c r="B15" s="1404"/>
      <c r="C15" s="1404"/>
      <c r="D15" s="1404"/>
      <c r="E15" s="342"/>
      <c r="F15" s="342">
        <v>22</v>
      </c>
      <c r="G15" s="1362">
        <f>G77</f>
        <v>515.29999999999995</v>
      </c>
      <c r="H15" s="1363"/>
      <c r="I15" s="356">
        <f>I77</f>
        <v>537.1</v>
      </c>
      <c r="J15" s="356">
        <f>J77</f>
        <v>550</v>
      </c>
      <c r="K15" s="1356">
        <f>K77</f>
        <v>550</v>
      </c>
      <c r="L15" s="1356"/>
      <c r="M15" s="1356">
        <f>M77</f>
        <v>550</v>
      </c>
      <c r="N15" s="1356"/>
      <c r="O15" s="1356">
        <f>O77</f>
        <v>550</v>
      </c>
      <c r="P15" s="1356"/>
    </row>
    <row r="16" spans="1:16" ht="15.75" x14ac:dyDescent="0.25">
      <c r="A16" s="1404" t="s">
        <v>71</v>
      </c>
      <c r="B16" s="1404"/>
      <c r="C16" s="1404"/>
      <c r="D16" s="1404"/>
      <c r="E16" s="342"/>
      <c r="F16" s="342">
        <v>28</v>
      </c>
      <c r="G16" s="1355">
        <f>G79+G83</f>
        <v>0</v>
      </c>
      <c r="H16" s="1355"/>
      <c r="I16" s="356">
        <f>I79+I83</f>
        <v>4923.8</v>
      </c>
      <c r="J16" s="356">
        <f>J79+J83</f>
        <v>9390</v>
      </c>
      <c r="K16" s="1356">
        <f>K79+K83</f>
        <v>9450</v>
      </c>
      <c r="L16" s="1355"/>
      <c r="M16" s="1356">
        <f>M79+M83</f>
        <v>9450</v>
      </c>
      <c r="N16" s="1355"/>
      <c r="O16" s="1356">
        <f>O79+O83</f>
        <v>9450</v>
      </c>
      <c r="P16" s="1355"/>
    </row>
    <row r="17" spans="1:16" ht="15.75" x14ac:dyDescent="0.25">
      <c r="A17" s="1404" t="s">
        <v>72</v>
      </c>
      <c r="B17" s="1404"/>
      <c r="C17" s="1404"/>
      <c r="D17" s="1404"/>
      <c r="E17" s="342"/>
      <c r="F17" s="342">
        <v>31</v>
      </c>
      <c r="G17" s="1355">
        <f>G81</f>
        <v>0</v>
      </c>
      <c r="H17" s="1355"/>
      <c r="I17" s="356">
        <f>I81</f>
        <v>0</v>
      </c>
      <c r="J17" s="356">
        <f>J81</f>
        <v>60</v>
      </c>
      <c r="K17" s="1356">
        <f>K81</f>
        <v>0</v>
      </c>
      <c r="L17" s="1355"/>
      <c r="M17" s="1356">
        <f>M81</f>
        <v>0</v>
      </c>
      <c r="N17" s="1355"/>
      <c r="O17" s="1356">
        <f>O81</f>
        <v>0</v>
      </c>
      <c r="P17" s="1355"/>
    </row>
    <row r="18" spans="1:16" ht="15.75" x14ac:dyDescent="0.25">
      <c r="A18" s="339"/>
      <c r="B18" s="339"/>
      <c r="C18" s="339"/>
      <c r="D18" s="339"/>
      <c r="E18" s="339"/>
      <c r="F18" s="339"/>
      <c r="G18" s="339"/>
      <c r="H18" s="339"/>
      <c r="I18" s="339"/>
      <c r="J18" s="339"/>
      <c r="K18" s="339"/>
      <c r="L18" s="339"/>
      <c r="M18" s="339"/>
      <c r="N18" s="339"/>
      <c r="O18" s="339"/>
      <c r="P18" s="339"/>
    </row>
    <row r="19" spans="1:16" ht="15.75" x14ac:dyDescent="0.25">
      <c r="A19" s="1393" t="s">
        <v>1</v>
      </c>
      <c r="B19" s="1394"/>
      <c r="C19" s="1421" t="s">
        <v>0</v>
      </c>
      <c r="D19" s="1421"/>
      <c r="E19" s="1421"/>
      <c r="F19" s="1421"/>
      <c r="G19" s="1355">
        <v>2023</v>
      </c>
      <c r="H19" s="1355"/>
      <c r="I19" s="342">
        <v>2024</v>
      </c>
      <c r="J19" s="342">
        <v>2025</v>
      </c>
      <c r="K19" s="1355">
        <v>2026</v>
      </c>
      <c r="L19" s="1355"/>
      <c r="M19" s="1355">
        <v>2027</v>
      </c>
      <c r="N19" s="1355"/>
      <c r="O19" s="1355">
        <v>2028</v>
      </c>
      <c r="P19" s="1355"/>
    </row>
    <row r="20" spans="1:16" ht="15.75" x14ac:dyDescent="0.25">
      <c r="A20" s="1395"/>
      <c r="B20" s="1396"/>
      <c r="C20" s="342" t="s">
        <v>59</v>
      </c>
      <c r="D20" s="342" t="s">
        <v>60</v>
      </c>
      <c r="E20" s="342" t="s">
        <v>33</v>
      </c>
      <c r="F20" s="353" t="s">
        <v>34</v>
      </c>
      <c r="G20" s="1362" t="s">
        <v>11</v>
      </c>
      <c r="H20" s="1363"/>
      <c r="I20" s="342" t="s">
        <v>11</v>
      </c>
      <c r="J20" s="342" t="s">
        <v>12</v>
      </c>
      <c r="K20" s="1362" t="s">
        <v>13</v>
      </c>
      <c r="L20" s="1363"/>
      <c r="M20" s="1362" t="s">
        <v>14</v>
      </c>
      <c r="N20" s="1363"/>
      <c r="O20" s="1362" t="s">
        <v>14</v>
      </c>
      <c r="P20" s="1363"/>
    </row>
    <row r="21" spans="1:16" ht="15.75" x14ac:dyDescent="0.25">
      <c r="A21" s="1422" t="s">
        <v>61</v>
      </c>
      <c r="B21" s="1423"/>
      <c r="C21" s="360"/>
      <c r="D21" s="360"/>
      <c r="E21" s="360"/>
      <c r="F21" s="360"/>
      <c r="G21" s="1424">
        <f>G28</f>
        <v>515.29999999999995</v>
      </c>
      <c r="H21" s="1424"/>
      <c r="I21" s="361">
        <f>I28</f>
        <v>5460.9000000000005</v>
      </c>
      <c r="J21" s="361">
        <f>J28</f>
        <v>10000</v>
      </c>
      <c r="K21" s="1424">
        <f>K28</f>
        <v>10000</v>
      </c>
      <c r="L21" s="1424"/>
      <c r="M21" s="1424">
        <f>M28</f>
        <v>10000</v>
      </c>
      <c r="N21" s="1424"/>
      <c r="O21" s="1424">
        <f>O28</f>
        <v>10000</v>
      </c>
      <c r="P21" s="1424"/>
    </row>
    <row r="22" spans="1:16" ht="15.75" x14ac:dyDescent="0.25">
      <c r="A22" s="1387" t="s">
        <v>62</v>
      </c>
      <c r="B22" s="1388"/>
      <c r="C22" s="362">
        <v>2</v>
      </c>
      <c r="D22" s="360"/>
      <c r="E22" s="360"/>
      <c r="F22" s="360"/>
      <c r="G22" s="1420"/>
      <c r="H22" s="1420"/>
      <c r="I22" s="357"/>
      <c r="J22" s="364"/>
      <c r="K22" s="1420"/>
      <c r="L22" s="1420"/>
      <c r="M22" s="1420"/>
      <c r="N22" s="1420"/>
      <c r="O22" s="1420"/>
      <c r="P22" s="1420"/>
    </row>
    <row r="23" spans="1:16" ht="15.75" x14ac:dyDescent="0.25">
      <c r="A23" s="1421"/>
      <c r="B23" s="1421"/>
      <c r="C23" s="360"/>
      <c r="D23" s="360"/>
      <c r="E23" s="360"/>
      <c r="F23" s="360"/>
      <c r="G23" s="1420"/>
      <c r="H23" s="1420"/>
      <c r="I23" s="357"/>
      <c r="J23" s="364"/>
      <c r="K23" s="1420"/>
      <c r="L23" s="1420"/>
      <c r="M23" s="1420"/>
      <c r="N23" s="1420"/>
      <c r="O23" s="1420"/>
      <c r="P23" s="1420"/>
    </row>
    <row r="24" spans="1:16" ht="15.75" x14ac:dyDescent="0.25">
      <c r="A24" s="1421"/>
      <c r="B24" s="1421"/>
      <c r="C24" s="360"/>
      <c r="D24" s="360"/>
      <c r="E24" s="360"/>
      <c r="F24" s="360"/>
      <c r="G24" s="1420"/>
      <c r="H24" s="1420"/>
      <c r="I24" s="357"/>
      <c r="J24" s="364"/>
      <c r="K24" s="1420"/>
      <c r="L24" s="1420"/>
      <c r="M24" s="1420"/>
      <c r="N24" s="1420"/>
      <c r="O24" s="1420"/>
      <c r="P24" s="1420"/>
    </row>
    <row r="25" spans="1:16" ht="15.75" x14ac:dyDescent="0.25">
      <c r="A25" s="1387" t="s">
        <v>63</v>
      </c>
      <c r="B25" s="1388"/>
      <c r="C25" s="362">
        <v>2</v>
      </c>
      <c r="D25" s="360"/>
      <c r="E25" s="360"/>
      <c r="F25" s="360"/>
      <c r="G25" s="1420"/>
      <c r="H25" s="1420"/>
      <c r="I25" s="357"/>
      <c r="J25" s="364"/>
      <c r="K25" s="1420" t="s">
        <v>118</v>
      </c>
      <c r="L25" s="1420"/>
      <c r="M25" s="1420"/>
      <c r="N25" s="1420"/>
      <c r="O25" s="1420"/>
      <c r="P25" s="1420"/>
    </row>
    <row r="26" spans="1:16" ht="15.75" x14ac:dyDescent="0.25">
      <c r="A26" s="1421"/>
      <c r="B26" s="1421"/>
      <c r="C26" s="360"/>
      <c r="D26" s="360"/>
      <c r="E26" s="360"/>
      <c r="F26" s="360"/>
      <c r="G26" s="1420"/>
      <c r="H26" s="1420"/>
      <c r="I26" s="357"/>
      <c r="J26" s="364"/>
      <c r="K26" s="1420"/>
      <c r="L26" s="1420"/>
      <c r="M26" s="1420"/>
      <c r="N26" s="1420"/>
      <c r="O26" s="1420"/>
      <c r="P26" s="1420"/>
    </row>
    <row r="27" spans="1:16" ht="15.75" x14ac:dyDescent="0.25">
      <c r="A27" s="1389"/>
      <c r="B27" s="1390"/>
      <c r="C27" s="360"/>
      <c r="D27" s="360"/>
      <c r="E27" s="360"/>
      <c r="F27" s="360"/>
      <c r="G27" s="1413"/>
      <c r="H27" s="1414"/>
      <c r="I27" s="357"/>
      <c r="J27" s="364"/>
      <c r="K27" s="1413"/>
      <c r="L27" s="1414"/>
      <c r="M27" s="1413"/>
      <c r="N27" s="1414"/>
      <c r="O27" s="1413"/>
      <c r="P27" s="1414"/>
    </row>
    <row r="28" spans="1:16" ht="15.75" x14ac:dyDescent="0.25">
      <c r="A28" s="1387" t="s">
        <v>64</v>
      </c>
      <c r="B28" s="1388"/>
      <c r="C28" s="367">
        <v>1</v>
      </c>
      <c r="D28" s="360"/>
      <c r="E28" s="367" t="s">
        <v>119</v>
      </c>
      <c r="F28" s="360">
        <v>10</v>
      </c>
      <c r="G28" s="1413">
        <f>G14</f>
        <v>515.29999999999995</v>
      </c>
      <c r="H28" s="1414"/>
      <c r="I28" s="363">
        <f>I14</f>
        <v>5460.9000000000005</v>
      </c>
      <c r="J28" s="363">
        <f>J14</f>
        <v>10000</v>
      </c>
      <c r="K28" s="1413">
        <f>K14</f>
        <v>10000</v>
      </c>
      <c r="L28" s="1414"/>
      <c r="M28" s="1413">
        <f>M14</f>
        <v>10000</v>
      </c>
      <c r="N28" s="1414"/>
      <c r="O28" s="1413">
        <f>O14</f>
        <v>10000</v>
      </c>
      <c r="P28" s="1414"/>
    </row>
    <row r="29" spans="1:16" ht="15.75" x14ac:dyDescent="0.25">
      <c r="A29" s="1389"/>
      <c r="B29" s="1390"/>
      <c r="C29" s="360"/>
      <c r="D29" s="360"/>
      <c r="E29" s="360"/>
      <c r="F29" s="360"/>
      <c r="G29" s="1362"/>
      <c r="H29" s="1363"/>
      <c r="I29" s="342"/>
      <c r="J29" s="360"/>
      <c r="K29" s="1389"/>
      <c r="L29" s="1390"/>
      <c r="M29" s="1389"/>
      <c r="N29" s="1390"/>
      <c r="O29" s="1389"/>
      <c r="P29" s="1390"/>
    </row>
    <row r="30" spans="1:16" ht="15.75" x14ac:dyDescent="0.25">
      <c r="A30" s="339"/>
      <c r="B30" s="339"/>
      <c r="C30" s="339"/>
      <c r="D30" s="339"/>
      <c r="E30" s="339"/>
      <c r="F30" s="339"/>
      <c r="G30" s="339"/>
      <c r="H30" s="339"/>
      <c r="I30" s="339"/>
      <c r="J30" s="339"/>
      <c r="K30" s="339"/>
      <c r="L30" s="339"/>
      <c r="M30" s="339"/>
      <c r="N30" s="339"/>
      <c r="O30" s="339"/>
      <c r="P30" s="339"/>
    </row>
    <row r="31" spans="1:16" ht="15.75" x14ac:dyDescent="0.25">
      <c r="A31" s="1415" t="s">
        <v>58</v>
      </c>
      <c r="B31" s="1416"/>
      <c r="C31" s="1416"/>
      <c r="D31" s="1416"/>
      <c r="E31" s="1416"/>
      <c r="F31" s="1416"/>
      <c r="G31" s="1416"/>
      <c r="H31" s="1416"/>
      <c r="I31" s="1416"/>
      <c r="J31" s="1416"/>
      <c r="K31" s="1416"/>
      <c r="L31" s="1416"/>
      <c r="M31" s="1416"/>
      <c r="N31" s="1416"/>
      <c r="O31" s="1416"/>
      <c r="P31" s="1417"/>
    </row>
    <row r="32" spans="1:16" ht="15.75" x14ac:dyDescent="0.25">
      <c r="A32" s="1355" t="s">
        <v>1</v>
      </c>
      <c r="B32" s="1355"/>
      <c r="C32" s="1355"/>
      <c r="D32" s="1355" t="s">
        <v>0</v>
      </c>
      <c r="E32" s="1355"/>
      <c r="F32" s="1355"/>
      <c r="G32" s="1355" t="s">
        <v>356</v>
      </c>
      <c r="H32" s="1355"/>
      <c r="I32" s="1355"/>
      <c r="J32" s="1355"/>
      <c r="K32" s="1355" t="s">
        <v>67</v>
      </c>
      <c r="L32" s="1355"/>
      <c r="M32" s="1355"/>
      <c r="N32" s="1355" t="s">
        <v>357</v>
      </c>
      <c r="O32" s="1355"/>
      <c r="P32" s="1355"/>
    </row>
    <row r="33" spans="1:16" ht="57.75" x14ac:dyDescent="0.25">
      <c r="A33" s="1355"/>
      <c r="B33" s="1355"/>
      <c r="C33" s="1355"/>
      <c r="D33" s="342" t="s">
        <v>33</v>
      </c>
      <c r="E33" s="1418" t="s">
        <v>51</v>
      </c>
      <c r="F33" s="1418"/>
      <c r="G33" s="1419" t="s">
        <v>48</v>
      </c>
      <c r="H33" s="1419"/>
      <c r="I33" s="368" t="s">
        <v>49</v>
      </c>
      <c r="J33" s="368" t="s">
        <v>50</v>
      </c>
      <c r="K33" s="368" t="s">
        <v>48</v>
      </c>
      <c r="L33" s="368" t="s">
        <v>49</v>
      </c>
      <c r="M33" s="368" t="s">
        <v>50</v>
      </c>
      <c r="N33" s="368" t="s">
        <v>48</v>
      </c>
      <c r="O33" s="368" t="s">
        <v>49</v>
      </c>
      <c r="P33" s="368" t="s">
        <v>50</v>
      </c>
    </row>
    <row r="34" spans="1:16" ht="15.75" x14ac:dyDescent="0.25">
      <c r="A34" s="1404" t="s">
        <v>9</v>
      </c>
      <c r="B34" s="1404"/>
      <c r="C34" s="1404"/>
      <c r="D34" s="360"/>
      <c r="E34" s="1355"/>
      <c r="F34" s="1355"/>
      <c r="G34" s="1405">
        <f>G35</f>
        <v>10000</v>
      </c>
      <c r="H34" s="1406"/>
      <c r="I34" s="369"/>
      <c r="J34" s="369"/>
      <c r="K34" s="370">
        <f>K35</f>
        <v>10000</v>
      </c>
      <c r="L34" s="369"/>
      <c r="M34" s="369"/>
      <c r="N34" s="370">
        <f>N35</f>
        <v>10000</v>
      </c>
      <c r="O34" s="369"/>
      <c r="P34" s="369"/>
    </row>
    <row r="35" spans="1:16" ht="15.75" x14ac:dyDescent="0.25">
      <c r="A35" s="1401" t="s">
        <v>120</v>
      </c>
      <c r="B35" s="1401"/>
      <c r="C35" s="1401"/>
      <c r="D35" s="371" t="s">
        <v>56</v>
      </c>
      <c r="E35" s="1402"/>
      <c r="F35" s="1402"/>
      <c r="G35" s="1403">
        <f>G40</f>
        <v>10000</v>
      </c>
      <c r="H35" s="1402"/>
      <c r="I35" s="371"/>
      <c r="J35" s="371"/>
      <c r="K35" s="372">
        <f>K40</f>
        <v>10000</v>
      </c>
      <c r="L35" s="371"/>
      <c r="M35" s="371"/>
      <c r="N35" s="372">
        <f>N40</f>
        <v>10000</v>
      </c>
      <c r="O35" s="371"/>
      <c r="P35" s="371"/>
    </row>
    <row r="36" spans="1:16" ht="15.75" x14ac:dyDescent="0.25">
      <c r="A36" s="1407" t="s">
        <v>53</v>
      </c>
      <c r="B36" s="1408"/>
      <c r="C36" s="1409"/>
      <c r="D36" s="371" t="s">
        <v>57</v>
      </c>
      <c r="E36" s="1410"/>
      <c r="F36" s="1411"/>
      <c r="G36" s="1410"/>
      <c r="H36" s="1411"/>
      <c r="I36" s="371"/>
      <c r="J36" s="371"/>
      <c r="K36" s="371"/>
      <c r="L36" s="371"/>
      <c r="M36" s="371"/>
      <c r="N36" s="371"/>
      <c r="O36" s="371"/>
      <c r="P36" s="371"/>
    </row>
    <row r="37" spans="1:16" ht="15.75" x14ac:dyDescent="0.25">
      <c r="A37" s="1410"/>
      <c r="B37" s="1412"/>
      <c r="C37" s="1411"/>
      <c r="D37" s="371"/>
      <c r="E37" s="1410"/>
      <c r="F37" s="1411"/>
      <c r="G37" s="1410"/>
      <c r="H37" s="1411"/>
      <c r="I37" s="371"/>
      <c r="J37" s="371"/>
      <c r="K37" s="371"/>
      <c r="L37" s="371"/>
      <c r="M37" s="371"/>
      <c r="N37" s="371"/>
      <c r="O37" s="371"/>
      <c r="P37" s="371"/>
    </row>
    <row r="38" spans="1:16" ht="15.75" x14ac:dyDescent="0.25">
      <c r="A38" s="1407"/>
      <c r="B38" s="1408"/>
      <c r="C38" s="1409"/>
      <c r="D38" s="371"/>
      <c r="E38" s="1410"/>
      <c r="F38" s="1411"/>
      <c r="G38" s="1410"/>
      <c r="H38" s="1411"/>
      <c r="I38" s="371"/>
      <c r="J38" s="371"/>
      <c r="K38" s="371"/>
      <c r="L38" s="371"/>
      <c r="M38" s="371"/>
      <c r="N38" s="371"/>
      <c r="O38" s="371"/>
      <c r="P38" s="371"/>
    </row>
    <row r="39" spans="1:16" ht="15.75" x14ac:dyDescent="0.25">
      <c r="A39" s="1404"/>
      <c r="B39" s="1404"/>
      <c r="C39" s="1404"/>
      <c r="D39" s="360"/>
      <c r="E39" s="1355"/>
      <c r="F39" s="1355"/>
      <c r="G39" s="1355"/>
      <c r="H39" s="1355"/>
      <c r="I39" s="342"/>
      <c r="J39" s="342"/>
      <c r="K39" s="342"/>
      <c r="L39" s="342"/>
      <c r="M39" s="342"/>
      <c r="N39" s="342"/>
      <c r="O39" s="342"/>
      <c r="P39" s="342"/>
    </row>
    <row r="40" spans="1:16" ht="15.75" x14ac:dyDescent="0.25">
      <c r="A40" s="1404" t="s">
        <v>9</v>
      </c>
      <c r="B40" s="1404"/>
      <c r="C40" s="1404"/>
      <c r="D40" s="360"/>
      <c r="E40" s="1355"/>
      <c r="F40" s="1355"/>
      <c r="G40" s="1405">
        <f>G42</f>
        <v>10000</v>
      </c>
      <c r="H40" s="1406"/>
      <c r="I40" s="369"/>
      <c r="J40" s="369"/>
      <c r="K40" s="370">
        <f>K42</f>
        <v>10000</v>
      </c>
      <c r="L40" s="369"/>
      <c r="M40" s="369"/>
      <c r="N40" s="370">
        <f>N42</f>
        <v>10000</v>
      </c>
      <c r="O40" s="369"/>
      <c r="P40" s="369"/>
    </row>
    <row r="41" spans="1:16" ht="15.75" x14ac:dyDescent="0.25">
      <c r="A41" s="1401" t="s">
        <v>54</v>
      </c>
      <c r="B41" s="1401"/>
      <c r="C41" s="1401"/>
      <c r="D41" s="371"/>
      <c r="E41" s="1402"/>
      <c r="F41" s="1402"/>
      <c r="G41" s="1402"/>
      <c r="H41" s="1402"/>
      <c r="I41" s="371"/>
      <c r="J41" s="371"/>
      <c r="K41" s="371"/>
      <c r="L41" s="371"/>
      <c r="M41" s="371"/>
      <c r="N41" s="371"/>
      <c r="O41" s="371"/>
      <c r="P41" s="371"/>
    </row>
    <row r="42" spans="1:16" ht="15.75" x14ac:dyDescent="0.25">
      <c r="A42" s="1401" t="s">
        <v>55</v>
      </c>
      <c r="B42" s="1401"/>
      <c r="C42" s="1401"/>
      <c r="D42" s="371">
        <v>4</v>
      </c>
      <c r="E42" s="1402">
        <v>1</v>
      </c>
      <c r="F42" s="1402"/>
      <c r="G42" s="1403">
        <f>K28</f>
        <v>10000</v>
      </c>
      <c r="H42" s="1402"/>
      <c r="I42" s="371"/>
      <c r="J42" s="371"/>
      <c r="K42" s="372">
        <f>M28</f>
        <v>10000</v>
      </c>
      <c r="L42" s="371"/>
      <c r="M42" s="371"/>
      <c r="N42" s="372">
        <f>O28</f>
        <v>10000</v>
      </c>
      <c r="O42" s="371"/>
      <c r="P42" s="371"/>
    </row>
    <row r="43" spans="1:16" ht="15.75" x14ac:dyDescent="0.25">
      <c r="A43" s="1404"/>
      <c r="B43" s="1404"/>
      <c r="C43" s="1404"/>
      <c r="D43" s="360"/>
      <c r="E43" s="1355"/>
      <c r="F43" s="1355"/>
      <c r="G43" s="1355"/>
      <c r="H43" s="1355"/>
      <c r="I43" s="342"/>
      <c r="J43" s="342"/>
      <c r="K43" s="342"/>
      <c r="L43" s="342"/>
      <c r="M43" s="342"/>
      <c r="N43" s="342"/>
      <c r="O43" s="342"/>
      <c r="P43" s="342"/>
    </row>
    <row r="44" spans="1:16" ht="15.75" x14ac:dyDescent="0.25">
      <c r="A44" s="339"/>
      <c r="B44" s="339"/>
      <c r="C44" s="339"/>
      <c r="D44" s="339"/>
      <c r="E44" s="339"/>
      <c r="F44" s="339"/>
      <c r="G44" s="339"/>
      <c r="H44" s="339"/>
      <c r="I44" s="339"/>
      <c r="J44" s="339"/>
      <c r="K44" s="339"/>
      <c r="L44" s="339"/>
      <c r="M44" s="339"/>
      <c r="N44" s="339"/>
      <c r="O44" s="339"/>
      <c r="P44" s="339"/>
    </row>
    <row r="45" spans="1:16" ht="15.75" x14ac:dyDescent="0.25">
      <c r="A45" s="1392" t="s">
        <v>2</v>
      </c>
      <c r="B45" s="1392"/>
      <c r="C45" s="1392"/>
      <c r="D45" s="1392"/>
      <c r="E45" s="1392"/>
      <c r="F45" s="1392"/>
      <c r="G45" s="1392"/>
      <c r="H45" s="1392"/>
      <c r="I45" s="1392"/>
      <c r="J45" s="1392"/>
      <c r="K45" s="1392"/>
      <c r="L45" s="1392"/>
      <c r="M45" s="1392"/>
      <c r="N45" s="1392"/>
      <c r="O45" s="1392"/>
      <c r="P45" s="1392"/>
    </row>
    <row r="46" spans="1:16" ht="15.75" x14ac:dyDescent="0.25">
      <c r="A46" s="1355" t="s">
        <v>1</v>
      </c>
      <c r="B46" s="1355"/>
      <c r="C46" s="1355" t="s">
        <v>0</v>
      </c>
      <c r="D46" s="1355"/>
      <c r="E46" s="1355"/>
      <c r="F46" s="1355"/>
      <c r="G46" s="1355"/>
      <c r="H46" s="1355"/>
      <c r="I46" s="1393" t="s">
        <v>10</v>
      </c>
      <c r="J46" s="1394"/>
      <c r="K46" s="342">
        <v>2023</v>
      </c>
      <c r="L46" s="342">
        <v>2024</v>
      </c>
      <c r="M46" s="342">
        <v>2025</v>
      </c>
      <c r="N46" s="342">
        <v>2026</v>
      </c>
      <c r="O46" s="342">
        <v>2027</v>
      </c>
      <c r="P46" s="342">
        <v>2028</v>
      </c>
    </row>
    <row r="47" spans="1:16" ht="47.25" x14ac:dyDescent="0.25">
      <c r="A47" s="1355"/>
      <c r="B47" s="1355"/>
      <c r="C47" s="353" t="s">
        <v>3</v>
      </c>
      <c r="D47" s="353" t="s">
        <v>4</v>
      </c>
      <c r="E47" s="353" t="s">
        <v>5</v>
      </c>
      <c r="F47" s="353" t="s">
        <v>6</v>
      </c>
      <c r="G47" s="353" t="s">
        <v>7</v>
      </c>
      <c r="H47" s="353" t="s">
        <v>8</v>
      </c>
      <c r="I47" s="1395"/>
      <c r="J47" s="1396"/>
      <c r="K47" s="368" t="s">
        <v>11</v>
      </c>
      <c r="L47" s="368" t="s">
        <v>11</v>
      </c>
      <c r="M47" s="368" t="s">
        <v>12</v>
      </c>
      <c r="N47" s="368" t="s">
        <v>13</v>
      </c>
      <c r="O47" s="368" t="s">
        <v>14</v>
      </c>
      <c r="P47" s="368" t="s">
        <v>14</v>
      </c>
    </row>
    <row r="48" spans="1:16" ht="15.75" x14ac:dyDescent="0.25">
      <c r="A48" s="1397" t="s">
        <v>9</v>
      </c>
      <c r="B48" s="1398"/>
      <c r="C48" s="374"/>
      <c r="D48" s="374"/>
      <c r="E48" s="374"/>
      <c r="F48" s="374"/>
      <c r="G48" s="374"/>
      <c r="H48" s="374"/>
      <c r="I48" s="1399"/>
      <c r="J48" s="1400"/>
      <c r="K48" s="375"/>
      <c r="L48" s="375"/>
      <c r="M48" s="374"/>
      <c r="N48" s="374"/>
      <c r="O48" s="374"/>
      <c r="P48" s="374"/>
    </row>
    <row r="49" spans="1:16" ht="15.75" x14ac:dyDescent="0.25">
      <c r="A49" s="1387"/>
      <c r="B49" s="1388"/>
      <c r="C49" s="360"/>
      <c r="D49" s="360"/>
      <c r="E49" s="360"/>
      <c r="F49" s="360"/>
      <c r="G49" s="360"/>
      <c r="H49" s="376"/>
      <c r="I49" s="1389"/>
      <c r="J49" s="1390"/>
      <c r="K49" s="342"/>
      <c r="L49" s="342"/>
      <c r="M49" s="377"/>
      <c r="N49" s="378"/>
      <c r="O49" s="378"/>
      <c r="P49" s="360"/>
    </row>
    <row r="50" spans="1:16" ht="15.75" x14ac:dyDescent="0.25">
      <c r="A50" s="1378"/>
      <c r="B50" s="1380"/>
      <c r="C50" s="379"/>
      <c r="D50" s="379"/>
      <c r="E50" s="379"/>
      <c r="F50" s="379"/>
      <c r="G50" s="379"/>
      <c r="H50" s="379"/>
      <c r="I50" s="1378"/>
      <c r="J50" s="1380"/>
      <c r="K50" s="380"/>
      <c r="L50" s="380"/>
      <c r="M50" s="379"/>
      <c r="N50" s="379"/>
      <c r="O50" s="379"/>
      <c r="P50" s="379"/>
    </row>
    <row r="51" spans="1:16" ht="15.75" x14ac:dyDescent="0.25">
      <c r="A51" s="1378"/>
      <c r="B51" s="1379"/>
      <c r="C51" s="381"/>
      <c r="D51" s="381"/>
      <c r="E51" s="381"/>
      <c r="F51" s="381"/>
      <c r="G51" s="381"/>
      <c r="H51" s="381"/>
      <c r="I51" s="381"/>
      <c r="J51" s="381"/>
      <c r="K51" s="381"/>
      <c r="L51" s="381"/>
      <c r="M51" s="381"/>
      <c r="N51" s="381"/>
      <c r="O51" s="381"/>
      <c r="P51" s="381"/>
    </row>
    <row r="52" spans="1:16" ht="15.75" x14ac:dyDescent="0.25">
      <c r="A52" s="1391" t="s">
        <v>15</v>
      </c>
      <c r="B52" s="1391"/>
      <c r="C52" s="1391"/>
      <c r="D52" s="1391"/>
      <c r="E52" s="1391"/>
      <c r="F52" s="1391"/>
      <c r="G52" s="1391"/>
      <c r="H52" s="1391"/>
      <c r="I52" s="1391"/>
      <c r="J52" s="1391"/>
      <c r="K52" s="1391"/>
      <c r="L52" s="1391"/>
      <c r="M52" s="1391"/>
      <c r="N52" s="1391"/>
      <c r="O52" s="1391"/>
      <c r="P52" s="1391"/>
    </row>
    <row r="53" spans="1:16" ht="15.75" x14ac:dyDescent="0.25">
      <c r="A53" s="1384"/>
      <c r="B53" s="1384"/>
      <c r="C53" s="1384"/>
      <c r="D53" s="1384"/>
      <c r="E53" s="1384"/>
      <c r="F53" s="1384"/>
      <c r="G53" s="1384"/>
      <c r="H53" s="1384"/>
      <c r="I53" s="1384"/>
      <c r="J53" s="1384"/>
      <c r="K53" s="1384"/>
      <c r="L53" s="1384"/>
      <c r="M53" s="1384"/>
      <c r="N53" s="1384"/>
      <c r="O53" s="1385" t="s">
        <v>0</v>
      </c>
      <c r="P53" s="1385"/>
    </row>
    <row r="54" spans="1:16" ht="15.75" x14ac:dyDescent="0.25">
      <c r="A54" s="1384" t="s">
        <v>16</v>
      </c>
      <c r="B54" s="1384"/>
      <c r="C54" s="1384" t="s">
        <v>482</v>
      </c>
      <c r="D54" s="1384"/>
      <c r="E54" s="1384"/>
      <c r="F54" s="1384"/>
      <c r="G54" s="1384"/>
      <c r="H54" s="1384"/>
      <c r="I54" s="1384"/>
      <c r="J54" s="1384"/>
      <c r="K54" s="1384"/>
      <c r="L54" s="1384"/>
      <c r="M54" s="1384"/>
      <c r="N54" s="1384"/>
      <c r="O54" s="1386" t="s">
        <v>522</v>
      </c>
      <c r="P54" s="1386"/>
    </row>
    <row r="55" spans="1:16" ht="15.75" x14ac:dyDescent="0.25">
      <c r="A55" s="1384" t="s">
        <v>17</v>
      </c>
      <c r="B55" s="1384"/>
      <c r="C55" s="1384" t="s">
        <v>121</v>
      </c>
      <c r="D55" s="1384"/>
      <c r="E55" s="1384"/>
      <c r="F55" s="1384"/>
      <c r="G55" s="1384"/>
      <c r="H55" s="1384"/>
      <c r="I55" s="1384"/>
      <c r="J55" s="1384"/>
      <c r="K55" s="1384"/>
      <c r="L55" s="1384"/>
      <c r="M55" s="1384"/>
      <c r="N55" s="1384"/>
      <c r="O55" s="1385">
        <v>61</v>
      </c>
      <c r="P55" s="1385"/>
    </row>
    <row r="56" spans="1:16" ht="15.75" x14ac:dyDescent="0.25">
      <c r="A56" s="1384" t="s">
        <v>18</v>
      </c>
      <c r="B56" s="1384"/>
      <c r="C56" s="1384" t="s">
        <v>523</v>
      </c>
      <c r="D56" s="1384"/>
      <c r="E56" s="1384"/>
      <c r="F56" s="1384"/>
      <c r="G56" s="1384"/>
      <c r="H56" s="1384"/>
      <c r="I56" s="1384"/>
      <c r="J56" s="1384"/>
      <c r="K56" s="1384"/>
      <c r="L56" s="1384"/>
      <c r="M56" s="1384"/>
      <c r="N56" s="1384"/>
      <c r="O56" s="1386" t="s">
        <v>119</v>
      </c>
      <c r="P56" s="1386"/>
    </row>
    <row r="57" spans="1:16" ht="15.75" x14ac:dyDescent="0.25">
      <c r="A57" s="1378"/>
      <c r="B57" s="1379"/>
      <c r="C57" s="1379"/>
      <c r="D57" s="1379"/>
      <c r="E57" s="1379"/>
      <c r="F57" s="1379"/>
      <c r="G57" s="1379"/>
      <c r="H57" s="1379"/>
      <c r="I57" s="1379"/>
      <c r="J57" s="1379"/>
      <c r="K57" s="1379"/>
      <c r="L57" s="1379"/>
      <c r="M57" s="1379"/>
      <c r="N57" s="1379"/>
      <c r="O57" s="1379"/>
      <c r="P57" s="1380"/>
    </row>
    <row r="58" spans="1:16" ht="15.75" x14ac:dyDescent="0.25">
      <c r="A58" s="1381" t="s">
        <v>524</v>
      </c>
      <c r="B58" s="1381"/>
      <c r="C58" s="1381"/>
      <c r="D58" s="1381"/>
      <c r="E58" s="1381"/>
      <c r="F58" s="1381"/>
      <c r="G58" s="1381"/>
      <c r="H58" s="1381"/>
      <c r="I58" s="1381"/>
      <c r="J58" s="1381"/>
      <c r="K58" s="1381"/>
      <c r="L58" s="1381"/>
      <c r="M58" s="1381"/>
      <c r="N58" s="1381"/>
      <c r="O58" s="1381"/>
      <c r="P58" s="1381"/>
    </row>
    <row r="59" spans="1:16" ht="22.5" customHeight="1" x14ac:dyDescent="0.25">
      <c r="A59" s="1382" t="s">
        <v>20</v>
      </c>
      <c r="B59" s="1382"/>
      <c r="C59" s="1382"/>
      <c r="D59" s="1382" t="s">
        <v>854</v>
      </c>
      <c r="E59" s="1382"/>
      <c r="F59" s="1382"/>
      <c r="G59" s="1382"/>
      <c r="H59" s="1382"/>
      <c r="I59" s="1382"/>
      <c r="J59" s="1382"/>
      <c r="K59" s="1382"/>
      <c r="L59" s="1382"/>
      <c r="M59" s="1382"/>
      <c r="N59" s="1382"/>
      <c r="O59" s="1382"/>
      <c r="P59" s="1382"/>
    </row>
    <row r="60" spans="1:16" ht="65.25" customHeight="1" x14ac:dyDescent="0.25">
      <c r="A60" s="1331" t="s">
        <v>525</v>
      </c>
      <c r="B60" s="1331"/>
      <c r="C60" s="1331"/>
      <c r="D60" s="1383" t="s">
        <v>898</v>
      </c>
      <c r="E60" s="1383"/>
      <c r="F60" s="1383"/>
      <c r="G60" s="1383"/>
      <c r="H60" s="1383"/>
      <c r="I60" s="1383"/>
      <c r="J60" s="1383"/>
      <c r="K60" s="1383"/>
      <c r="L60" s="1383"/>
      <c r="M60" s="1383"/>
      <c r="N60" s="1383"/>
      <c r="O60" s="1383"/>
      <c r="P60" s="1383"/>
    </row>
    <row r="61" spans="1:16" ht="49.5" customHeight="1" x14ac:dyDescent="0.25">
      <c r="A61" s="1373" t="s">
        <v>21</v>
      </c>
      <c r="B61" s="1373"/>
      <c r="C61" s="1373"/>
      <c r="D61" s="1372" t="s">
        <v>855</v>
      </c>
      <c r="E61" s="1372"/>
      <c r="F61" s="1372"/>
      <c r="G61" s="1372"/>
      <c r="H61" s="1372"/>
      <c r="I61" s="1372"/>
      <c r="J61" s="1372"/>
      <c r="K61" s="1372"/>
      <c r="L61" s="1372"/>
      <c r="M61" s="1372"/>
      <c r="N61" s="1372"/>
      <c r="O61" s="1372"/>
      <c r="P61" s="1372"/>
    </row>
    <row r="62" spans="1:16" x14ac:dyDescent="0.25">
      <c r="A62" s="1374" t="s">
        <v>19</v>
      </c>
      <c r="B62" s="1374"/>
      <c r="C62" s="1374"/>
      <c r="D62" s="1374"/>
      <c r="E62" s="1374"/>
      <c r="F62" s="1374"/>
      <c r="G62" s="1374"/>
      <c r="H62" s="1374"/>
      <c r="I62" s="1374"/>
      <c r="J62" s="1374"/>
      <c r="K62" s="1374"/>
      <c r="L62" s="1374"/>
      <c r="M62" s="1374"/>
      <c r="N62" s="1374"/>
      <c r="O62" s="1374"/>
      <c r="P62" s="1374"/>
    </row>
    <row r="63" spans="1:16" x14ac:dyDescent="0.25">
      <c r="A63" s="1375" t="s">
        <v>22</v>
      </c>
      <c r="B63" s="1376" t="s">
        <v>0</v>
      </c>
      <c r="C63" s="1376" t="s">
        <v>1</v>
      </c>
      <c r="D63" s="1376"/>
      <c r="E63" s="1376"/>
      <c r="F63" s="1376"/>
      <c r="G63" s="1376"/>
      <c r="H63" s="1376"/>
      <c r="I63" s="1376"/>
      <c r="J63" s="1377" t="s">
        <v>26</v>
      </c>
      <c r="K63" s="382">
        <v>2023</v>
      </c>
      <c r="L63" s="382">
        <v>2024</v>
      </c>
      <c r="M63" s="382">
        <v>2025</v>
      </c>
      <c r="N63" s="382">
        <v>2026</v>
      </c>
      <c r="O63" s="382">
        <v>2027</v>
      </c>
      <c r="P63" s="382">
        <v>2028</v>
      </c>
    </row>
    <row r="64" spans="1:16" ht="44.25" x14ac:dyDescent="0.25">
      <c r="A64" s="1375"/>
      <c r="B64" s="1376"/>
      <c r="C64" s="1376"/>
      <c r="D64" s="1376"/>
      <c r="E64" s="1376"/>
      <c r="F64" s="1376"/>
      <c r="G64" s="1376"/>
      <c r="H64" s="1376"/>
      <c r="I64" s="1376"/>
      <c r="J64" s="1377"/>
      <c r="K64" s="383" t="s">
        <v>11</v>
      </c>
      <c r="L64" s="383" t="s">
        <v>11</v>
      </c>
      <c r="M64" s="383" t="s">
        <v>12</v>
      </c>
      <c r="N64" s="383" t="s">
        <v>13</v>
      </c>
      <c r="O64" s="383" t="s">
        <v>14</v>
      </c>
      <c r="P64" s="383" t="s">
        <v>14</v>
      </c>
    </row>
    <row r="65" spans="1:16" ht="33" customHeight="1" x14ac:dyDescent="0.25">
      <c r="A65" s="1328" t="s">
        <v>23</v>
      </c>
      <c r="B65" s="279" t="s">
        <v>102</v>
      </c>
      <c r="C65" s="1372" t="s">
        <v>856</v>
      </c>
      <c r="D65" s="1372"/>
      <c r="E65" s="1372"/>
      <c r="F65" s="1372"/>
      <c r="G65" s="1372"/>
      <c r="H65" s="1372"/>
      <c r="I65" s="1372"/>
      <c r="J65" s="384" t="s">
        <v>74</v>
      </c>
      <c r="K65" s="384">
        <v>100</v>
      </c>
      <c r="L65" s="385" t="s">
        <v>526</v>
      </c>
      <c r="M65" s="384">
        <v>87</v>
      </c>
      <c r="N65" s="384">
        <v>87</v>
      </c>
      <c r="O65" s="384">
        <v>90</v>
      </c>
      <c r="P65" s="384">
        <v>100</v>
      </c>
    </row>
    <row r="66" spans="1:16" ht="34.5" customHeight="1" x14ac:dyDescent="0.25">
      <c r="A66" s="1330"/>
      <c r="B66" s="386" t="s">
        <v>122</v>
      </c>
      <c r="C66" s="1140" t="s">
        <v>857</v>
      </c>
      <c r="D66" s="1141"/>
      <c r="E66" s="1141"/>
      <c r="F66" s="1141"/>
      <c r="G66" s="1141"/>
      <c r="H66" s="1141"/>
      <c r="I66" s="1142"/>
      <c r="J66" s="387" t="s">
        <v>79</v>
      </c>
      <c r="K66" s="387">
        <v>0</v>
      </c>
      <c r="L66" s="876" t="s">
        <v>77</v>
      </c>
      <c r="M66" s="387">
        <v>87</v>
      </c>
      <c r="N66" s="387">
        <v>87</v>
      </c>
      <c r="O66" s="387">
        <v>90</v>
      </c>
      <c r="P66" s="387">
        <v>100</v>
      </c>
    </row>
    <row r="67" spans="1:16" ht="20.25" customHeight="1" x14ac:dyDescent="0.25">
      <c r="A67" s="1329" t="s">
        <v>24</v>
      </c>
      <c r="B67" s="386" t="s">
        <v>123</v>
      </c>
      <c r="C67" s="1340" t="s">
        <v>858</v>
      </c>
      <c r="D67" s="1342"/>
      <c r="E67" s="1342"/>
      <c r="F67" s="1342"/>
      <c r="G67" s="1342"/>
      <c r="H67" s="1342"/>
      <c r="I67" s="1341"/>
      <c r="J67" s="387" t="s">
        <v>79</v>
      </c>
      <c r="K67" s="386">
        <v>8</v>
      </c>
      <c r="L67" s="388" t="s">
        <v>526</v>
      </c>
      <c r="M67" s="386">
        <v>45</v>
      </c>
      <c r="N67" s="386">
        <v>45</v>
      </c>
      <c r="O67" s="386">
        <v>50</v>
      </c>
      <c r="P67" s="386">
        <v>45</v>
      </c>
    </row>
    <row r="68" spans="1:16" ht="20.25" customHeight="1" x14ac:dyDescent="0.25">
      <c r="A68" s="1329"/>
      <c r="B68" s="386" t="s">
        <v>80</v>
      </c>
      <c r="C68" s="1364" t="s">
        <v>859</v>
      </c>
      <c r="D68" s="1365"/>
      <c r="E68" s="1365"/>
      <c r="F68" s="1365"/>
      <c r="G68" s="1365"/>
      <c r="H68" s="1365"/>
      <c r="I68" s="1366"/>
      <c r="J68" s="387" t="s">
        <v>79</v>
      </c>
      <c r="K68" s="386">
        <v>0</v>
      </c>
      <c r="L68" s="386">
        <v>0</v>
      </c>
      <c r="M68" s="386">
        <v>0</v>
      </c>
      <c r="N68" s="386">
        <v>45</v>
      </c>
      <c r="O68" s="389">
        <v>50</v>
      </c>
      <c r="P68" s="388" t="s">
        <v>860</v>
      </c>
    </row>
    <row r="69" spans="1:16" ht="23.25" customHeight="1" x14ac:dyDescent="0.25">
      <c r="A69" s="1329"/>
      <c r="B69" s="386" t="s">
        <v>103</v>
      </c>
      <c r="C69" s="1364" t="s">
        <v>861</v>
      </c>
      <c r="D69" s="1365"/>
      <c r="E69" s="1365"/>
      <c r="F69" s="1365"/>
      <c r="G69" s="1365"/>
      <c r="H69" s="1365"/>
      <c r="I69" s="1366"/>
      <c r="J69" s="387" t="s">
        <v>79</v>
      </c>
      <c r="K69" s="386">
        <v>0</v>
      </c>
      <c r="L69" s="386">
        <v>0</v>
      </c>
      <c r="M69" s="386">
        <v>0</v>
      </c>
      <c r="N69" s="386">
        <v>45</v>
      </c>
      <c r="O69" s="389">
        <v>50</v>
      </c>
      <c r="P69" s="388" t="s">
        <v>862</v>
      </c>
    </row>
    <row r="70" spans="1:16" ht="35.25" customHeight="1" x14ac:dyDescent="0.25">
      <c r="A70" s="1328" t="s">
        <v>25</v>
      </c>
      <c r="B70" s="386" t="s">
        <v>86</v>
      </c>
      <c r="C70" s="1340" t="s">
        <v>863</v>
      </c>
      <c r="D70" s="1342"/>
      <c r="E70" s="1342"/>
      <c r="F70" s="1342"/>
      <c r="G70" s="1342"/>
      <c r="H70" s="1342"/>
      <c r="I70" s="1341"/>
      <c r="J70" s="877" t="s">
        <v>864</v>
      </c>
      <c r="K70" s="386">
        <v>0</v>
      </c>
      <c r="L70" s="386">
        <v>0</v>
      </c>
      <c r="M70" s="386">
        <v>0</v>
      </c>
      <c r="N70" s="386">
        <v>390</v>
      </c>
      <c r="O70" s="389">
        <v>390</v>
      </c>
      <c r="P70" s="388" t="s">
        <v>442</v>
      </c>
    </row>
    <row r="71" spans="1:16" ht="34.5" customHeight="1" x14ac:dyDescent="0.25">
      <c r="A71" s="1330"/>
      <c r="B71" s="386" t="s">
        <v>87</v>
      </c>
      <c r="C71" s="1364" t="s">
        <v>527</v>
      </c>
      <c r="D71" s="1365"/>
      <c r="E71" s="1365"/>
      <c r="F71" s="1365"/>
      <c r="G71" s="1365"/>
      <c r="H71" s="1365"/>
      <c r="I71" s="1366"/>
      <c r="J71" s="386" t="s">
        <v>74</v>
      </c>
      <c r="K71" s="386">
        <v>0</v>
      </c>
      <c r="L71" s="386">
        <v>70</v>
      </c>
      <c r="M71" s="386">
        <v>100</v>
      </c>
      <c r="N71" s="386">
        <v>100</v>
      </c>
      <c r="O71" s="386">
        <v>100</v>
      </c>
      <c r="P71" s="386">
        <v>100</v>
      </c>
    </row>
    <row r="72" spans="1:16" ht="15.75" customHeight="1" x14ac:dyDescent="0.25">
      <c r="A72" s="1367"/>
      <c r="B72" s="1368"/>
      <c r="C72" s="1368"/>
      <c r="D72" s="1368"/>
      <c r="E72" s="1368"/>
      <c r="F72" s="1368"/>
      <c r="G72" s="1368"/>
      <c r="H72" s="1368"/>
      <c r="I72" s="1368"/>
      <c r="J72" s="1368"/>
      <c r="K72" s="1368"/>
      <c r="L72" s="1368"/>
      <c r="M72" s="1368"/>
      <c r="N72" s="1368"/>
      <c r="O72" s="1368"/>
      <c r="P72" s="1369"/>
    </row>
    <row r="73" spans="1:16" ht="15.75" x14ac:dyDescent="0.25">
      <c r="A73" s="373" t="s">
        <v>27</v>
      </c>
      <c r="B73" s="345"/>
      <c r="C73" s="345"/>
      <c r="D73" s="346"/>
      <c r="E73" s="1362" t="s">
        <v>0</v>
      </c>
      <c r="F73" s="1363"/>
      <c r="G73" s="1370">
        <v>2023</v>
      </c>
      <c r="H73" s="1370"/>
      <c r="I73" s="349">
        <v>2024</v>
      </c>
      <c r="J73" s="349">
        <v>2025</v>
      </c>
      <c r="K73" s="1371">
        <v>2026</v>
      </c>
      <c r="L73" s="1371"/>
      <c r="M73" s="1371">
        <v>2027</v>
      </c>
      <c r="N73" s="1371"/>
      <c r="O73" s="1371">
        <v>2028</v>
      </c>
      <c r="P73" s="1371"/>
    </row>
    <row r="74" spans="1:16" ht="15.75" x14ac:dyDescent="0.25">
      <c r="A74" s="344" t="s">
        <v>1</v>
      </c>
      <c r="B74" s="351"/>
      <c r="C74" s="351"/>
      <c r="D74" s="352"/>
      <c r="E74" s="342" t="s">
        <v>36</v>
      </c>
      <c r="F74" s="353" t="s">
        <v>37</v>
      </c>
      <c r="G74" s="1362" t="s">
        <v>11</v>
      </c>
      <c r="H74" s="1363"/>
      <c r="I74" s="342" t="s">
        <v>11</v>
      </c>
      <c r="J74" s="342" t="s">
        <v>12</v>
      </c>
      <c r="K74" s="1362" t="s">
        <v>13</v>
      </c>
      <c r="L74" s="1363"/>
      <c r="M74" s="1362" t="s">
        <v>14</v>
      </c>
      <c r="N74" s="1363"/>
      <c r="O74" s="1362" t="s">
        <v>14</v>
      </c>
      <c r="P74" s="1363"/>
    </row>
    <row r="75" spans="1:16" ht="15.75" x14ac:dyDescent="0.25">
      <c r="A75" s="350"/>
      <c r="B75" s="390"/>
      <c r="C75" s="390"/>
      <c r="D75" s="359"/>
      <c r="E75" s="342"/>
      <c r="F75" s="353"/>
      <c r="G75" s="1360">
        <f>G76+G83</f>
        <v>515.29999999999995</v>
      </c>
      <c r="H75" s="1361"/>
      <c r="I75" s="355">
        <f>I76+I83</f>
        <v>5460.9000000000005</v>
      </c>
      <c r="J75" s="355">
        <f>J76+J83</f>
        <v>10000</v>
      </c>
      <c r="K75" s="1360">
        <f>K76</f>
        <v>10000</v>
      </c>
      <c r="L75" s="1361"/>
      <c r="M75" s="1360">
        <f>M76</f>
        <v>10000</v>
      </c>
      <c r="N75" s="1361"/>
      <c r="O75" s="1360">
        <f>O76</f>
        <v>10000</v>
      </c>
      <c r="P75" s="1361"/>
    </row>
    <row r="76" spans="1:16" ht="15.75" customHeight="1" x14ac:dyDescent="0.25">
      <c r="A76" s="358" t="s">
        <v>124</v>
      </c>
      <c r="B76" s="390"/>
      <c r="C76" s="390"/>
      <c r="D76" s="359"/>
      <c r="E76" s="391" t="s">
        <v>528</v>
      </c>
      <c r="F76" s="342"/>
      <c r="G76" s="1360">
        <f>G77+G79+G83</f>
        <v>515.29999999999995</v>
      </c>
      <c r="H76" s="1361"/>
      <c r="I76" s="355">
        <f>I77+I79+I81</f>
        <v>5460.9000000000005</v>
      </c>
      <c r="J76" s="355">
        <f>J77+J79+J81</f>
        <v>8000</v>
      </c>
      <c r="K76" s="1360">
        <f>K77+K79+K81+K83</f>
        <v>10000</v>
      </c>
      <c r="L76" s="1361"/>
      <c r="M76" s="1360">
        <f>M77+M79+M81+M83</f>
        <v>10000</v>
      </c>
      <c r="N76" s="1361"/>
      <c r="O76" s="1360">
        <f>O77+O79+O81+O83</f>
        <v>10000</v>
      </c>
      <c r="P76" s="1361"/>
    </row>
    <row r="77" spans="1:16" ht="15.75" customHeight="1" x14ac:dyDescent="0.25">
      <c r="A77" s="358" t="s">
        <v>529</v>
      </c>
      <c r="B77" s="392"/>
      <c r="C77" s="392"/>
      <c r="D77" s="393"/>
      <c r="E77" s="375"/>
      <c r="F77" s="375">
        <v>22</v>
      </c>
      <c r="G77" s="1358">
        <f>G78</f>
        <v>515.29999999999995</v>
      </c>
      <c r="H77" s="1358"/>
      <c r="I77" s="355">
        <f>I78</f>
        <v>537.1</v>
      </c>
      <c r="J77" s="355">
        <f>J78</f>
        <v>550</v>
      </c>
      <c r="K77" s="1359">
        <f>K78</f>
        <v>550</v>
      </c>
      <c r="L77" s="1359"/>
      <c r="M77" s="1359">
        <f>M78</f>
        <v>550</v>
      </c>
      <c r="N77" s="1359"/>
      <c r="O77" s="1359">
        <f>O78</f>
        <v>550</v>
      </c>
      <c r="P77" s="1359"/>
    </row>
    <row r="78" spans="1:16" ht="15.75" customHeight="1" x14ac:dyDescent="0.25">
      <c r="A78" s="394" t="s">
        <v>88</v>
      </c>
      <c r="B78" s="395"/>
      <c r="C78" s="395"/>
      <c r="D78" s="396"/>
      <c r="E78" s="342"/>
      <c r="F78" s="342">
        <v>222210</v>
      </c>
      <c r="G78" s="1355">
        <v>515.29999999999995</v>
      </c>
      <c r="H78" s="1355"/>
      <c r="I78" s="356">
        <v>537.1</v>
      </c>
      <c r="J78" s="356">
        <v>550</v>
      </c>
      <c r="K78" s="1356">
        <v>550</v>
      </c>
      <c r="L78" s="1356"/>
      <c r="M78" s="1356">
        <v>550</v>
      </c>
      <c r="N78" s="1356"/>
      <c r="O78" s="1356">
        <v>550</v>
      </c>
      <c r="P78" s="1356"/>
    </row>
    <row r="79" spans="1:16" ht="15.75" customHeight="1" x14ac:dyDescent="0.25">
      <c r="A79" s="397" t="s">
        <v>125</v>
      </c>
      <c r="B79" s="392"/>
      <c r="C79" s="392"/>
      <c r="D79" s="393"/>
      <c r="E79" s="375"/>
      <c r="F79" s="375">
        <v>28</v>
      </c>
      <c r="G79" s="1358">
        <f>G80</f>
        <v>0</v>
      </c>
      <c r="H79" s="1358"/>
      <c r="I79" s="355">
        <f>I80</f>
        <v>4923.8</v>
      </c>
      <c r="J79" s="355">
        <f>J80</f>
        <v>7390</v>
      </c>
      <c r="K79" s="1359">
        <f>K80</f>
        <v>9450</v>
      </c>
      <c r="L79" s="1359"/>
      <c r="M79" s="1359">
        <f>M80</f>
        <v>9450</v>
      </c>
      <c r="N79" s="1359"/>
      <c r="O79" s="1359">
        <f>O80</f>
        <v>9450</v>
      </c>
      <c r="P79" s="1359"/>
    </row>
    <row r="80" spans="1:16" ht="15.75" customHeight="1" x14ac:dyDescent="0.25">
      <c r="A80" s="394" t="s">
        <v>71</v>
      </c>
      <c r="B80" s="395"/>
      <c r="C80" s="395"/>
      <c r="D80" s="396"/>
      <c r="E80" s="342"/>
      <c r="F80" s="342">
        <v>282900</v>
      </c>
      <c r="G80" s="1355"/>
      <c r="H80" s="1355"/>
      <c r="I80" s="356">
        <v>4923.8</v>
      </c>
      <c r="J80" s="356">
        <v>7390</v>
      </c>
      <c r="K80" s="1356">
        <v>9450</v>
      </c>
      <c r="L80" s="1356"/>
      <c r="M80" s="1356">
        <v>9450</v>
      </c>
      <c r="N80" s="1356"/>
      <c r="O80" s="1356">
        <v>9450</v>
      </c>
      <c r="P80" s="1356"/>
    </row>
    <row r="81" spans="1:16" ht="15.75" customHeight="1" x14ac:dyDescent="0.25">
      <c r="A81" s="397" t="s">
        <v>126</v>
      </c>
      <c r="B81" s="392"/>
      <c r="C81" s="392"/>
      <c r="D81" s="393"/>
      <c r="E81" s="375"/>
      <c r="F81" s="375">
        <v>31</v>
      </c>
      <c r="G81" s="1358">
        <f>G82</f>
        <v>0</v>
      </c>
      <c r="H81" s="1358"/>
      <c r="I81" s="355">
        <f>I82</f>
        <v>0</v>
      </c>
      <c r="J81" s="355">
        <f>J82</f>
        <v>60</v>
      </c>
      <c r="K81" s="1359">
        <f>K82</f>
        <v>0</v>
      </c>
      <c r="L81" s="1359"/>
      <c r="M81" s="1359">
        <f>M82</f>
        <v>0</v>
      </c>
      <c r="N81" s="1359"/>
      <c r="O81" s="1359">
        <f>O82</f>
        <v>0</v>
      </c>
      <c r="P81" s="1359"/>
    </row>
    <row r="82" spans="1:16" ht="15.75" customHeight="1" x14ac:dyDescent="0.25">
      <c r="A82" s="394" t="s">
        <v>72</v>
      </c>
      <c r="B82" s="395"/>
      <c r="C82" s="395"/>
      <c r="D82" s="396"/>
      <c r="E82" s="342"/>
      <c r="F82" s="342">
        <v>318110</v>
      </c>
      <c r="G82" s="1355"/>
      <c r="H82" s="1355"/>
      <c r="I82" s="356"/>
      <c r="J82" s="356">
        <v>60</v>
      </c>
      <c r="K82" s="1356"/>
      <c r="L82" s="1356"/>
      <c r="M82" s="1356"/>
      <c r="N82" s="1356"/>
      <c r="O82" s="1356"/>
      <c r="P82" s="1356"/>
    </row>
    <row r="83" spans="1:16" ht="15.75" customHeight="1" x14ac:dyDescent="0.25">
      <c r="A83" s="397" t="s">
        <v>530</v>
      </c>
      <c r="B83" s="392"/>
      <c r="C83" s="392"/>
      <c r="D83" s="393"/>
      <c r="E83" s="391" t="s">
        <v>531</v>
      </c>
      <c r="F83" s="375">
        <v>28</v>
      </c>
      <c r="G83" s="1358">
        <f>G84</f>
        <v>0</v>
      </c>
      <c r="H83" s="1358"/>
      <c r="I83" s="355">
        <f>I84</f>
        <v>0</v>
      </c>
      <c r="J83" s="355">
        <f>J84</f>
        <v>2000</v>
      </c>
      <c r="K83" s="1359">
        <f>K84</f>
        <v>0</v>
      </c>
      <c r="L83" s="1359"/>
      <c r="M83" s="1359">
        <f>M84</f>
        <v>0</v>
      </c>
      <c r="N83" s="1359"/>
      <c r="O83" s="1359">
        <f>O84</f>
        <v>0</v>
      </c>
      <c r="P83" s="1359"/>
    </row>
    <row r="84" spans="1:16" ht="15.75" customHeight="1" x14ac:dyDescent="0.25">
      <c r="A84" s="394" t="s">
        <v>71</v>
      </c>
      <c r="B84" s="395"/>
      <c r="C84" s="395"/>
      <c r="D84" s="396"/>
      <c r="E84" s="342"/>
      <c r="F84" s="342">
        <v>282900</v>
      </c>
      <c r="G84" s="1355"/>
      <c r="H84" s="1355"/>
      <c r="I84" s="356">
        <v>0</v>
      </c>
      <c r="J84" s="356">
        <v>2000</v>
      </c>
      <c r="K84" s="1356"/>
      <c r="L84" s="1356"/>
      <c r="M84" s="1356"/>
      <c r="N84" s="1356"/>
      <c r="O84" s="1355"/>
      <c r="P84" s="1355"/>
    </row>
    <row r="85" spans="1:16" ht="15.75" customHeight="1" x14ac:dyDescent="0.25">
      <c r="A85" s="397" t="s">
        <v>126</v>
      </c>
      <c r="B85" s="339"/>
      <c r="C85" s="339"/>
      <c r="D85" s="339"/>
      <c r="E85" s="339"/>
      <c r="F85" s="339"/>
      <c r="G85" s="339"/>
      <c r="H85" s="339"/>
      <c r="I85" s="339"/>
      <c r="J85" s="339"/>
      <c r="K85" s="339"/>
      <c r="L85" s="339"/>
      <c r="M85" s="339"/>
      <c r="N85" s="339"/>
      <c r="O85" s="339"/>
      <c r="P85" s="339"/>
    </row>
    <row r="86" spans="1:16" ht="15.75" x14ac:dyDescent="0.25">
      <c r="A86" s="339"/>
      <c r="B86" s="354"/>
      <c r="C86" s="354"/>
      <c r="D86" s="354"/>
      <c r="E86" s="354"/>
      <c r="F86" s="354"/>
      <c r="G86" s="354"/>
      <c r="H86" s="354"/>
      <c r="I86" s="354"/>
      <c r="J86" s="354"/>
      <c r="K86" s="354"/>
      <c r="L86" s="354"/>
      <c r="M86" s="354"/>
      <c r="N86" s="354"/>
      <c r="O86" s="354"/>
      <c r="P86" s="354"/>
    </row>
    <row r="87" spans="1:16" ht="15.75" x14ac:dyDescent="0.25">
      <c r="A87" s="354" t="s">
        <v>38</v>
      </c>
      <c r="B87" s="342"/>
      <c r="C87" s="342"/>
      <c r="D87" s="342"/>
      <c r="E87" s="1355" t="s">
        <v>0</v>
      </c>
      <c r="F87" s="1355"/>
      <c r="G87" s="1355"/>
      <c r="H87" s="1355"/>
      <c r="I87" s="1357" t="s">
        <v>41</v>
      </c>
      <c r="J87" s="1357" t="s">
        <v>40</v>
      </c>
      <c r="K87" s="1357" t="s">
        <v>68</v>
      </c>
      <c r="L87" s="357">
        <v>2025</v>
      </c>
      <c r="M87" s="1357" t="s">
        <v>100</v>
      </c>
      <c r="N87" s="342">
        <v>2026</v>
      </c>
      <c r="O87" s="342">
        <v>2027</v>
      </c>
      <c r="P87" s="342">
        <v>2028</v>
      </c>
    </row>
    <row r="88" spans="1:16" ht="50.25" x14ac:dyDescent="0.25">
      <c r="A88" s="342" t="s">
        <v>1</v>
      </c>
      <c r="B88" s="342"/>
      <c r="C88" s="342"/>
      <c r="D88" s="342"/>
      <c r="E88" s="342" t="s">
        <v>42</v>
      </c>
      <c r="F88" s="342" t="s">
        <v>36</v>
      </c>
      <c r="G88" s="368" t="s">
        <v>13</v>
      </c>
      <c r="H88" s="353" t="s">
        <v>37</v>
      </c>
      <c r="I88" s="1357"/>
      <c r="J88" s="1357"/>
      <c r="K88" s="1357"/>
      <c r="L88" s="398" t="s">
        <v>39</v>
      </c>
      <c r="M88" s="1357"/>
      <c r="N88" s="368" t="s">
        <v>13</v>
      </c>
      <c r="O88" s="368" t="s">
        <v>14</v>
      </c>
      <c r="P88" s="368" t="s">
        <v>14</v>
      </c>
    </row>
    <row r="89" spans="1:16" ht="15.75" x14ac:dyDescent="0.25">
      <c r="A89" s="342"/>
      <c r="B89" s="399"/>
      <c r="C89" s="399"/>
      <c r="D89" s="348"/>
      <c r="E89" s="342">
        <v>2</v>
      </c>
      <c r="F89" s="342">
        <v>3</v>
      </c>
      <c r="G89" s="342">
        <v>4</v>
      </c>
      <c r="H89" s="342">
        <v>5</v>
      </c>
      <c r="I89" s="342">
        <v>6</v>
      </c>
      <c r="J89" s="342">
        <v>7</v>
      </c>
      <c r="K89" s="342">
        <v>8</v>
      </c>
      <c r="L89" s="342">
        <v>9</v>
      </c>
      <c r="M89" s="342" t="s">
        <v>43</v>
      </c>
      <c r="N89" s="342">
        <v>11</v>
      </c>
      <c r="O89" s="342">
        <v>12</v>
      </c>
      <c r="P89" s="342">
        <v>13</v>
      </c>
    </row>
    <row r="90" spans="1:16" ht="15.75" x14ac:dyDescent="0.25">
      <c r="A90" s="347">
        <v>1</v>
      </c>
      <c r="B90" s="390"/>
      <c r="C90" s="390"/>
      <c r="D90" s="359"/>
      <c r="E90" s="374"/>
      <c r="F90" s="374"/>
      <c r="G90" s="374"/>
      <c r="H90" s="374"/>
      <c r="I90" s="400"/>
      <c r="J90" s="374"/>
      <c r="K90" s="400"/>
      <c r="L90" s="374"/>
      <c r="M90" s="400"/>
      <c r="N90" s="361"/>
      <c r="O90" s="361"/>
      <c r="P90" s="360"/>
    </row>
    <row r="91" spans="1:16" ht="15.75" x14ac:dyDescent="0.25">
      <c r="A91" s="358"/>
      <c r="B91" s="401"/>
      <c r="C91" s="401"/>
      <c r="D91" s="366"/>
      <c r="E91" s="360"/>
      <c r="F91" s="360"/>
      <c r="G91" s="360"/>
      <c r="H91" s="360"/>
      <c r="I91" s="360"/>
      <c r="J91" s="360"/>
      <c r="K91" s="360"/>
      <c r="L91" s="360"/>
      <c r="M91" s="360"/>
      <c r="N91" s="360"/>
      <c r="O91" s="360"/>
      <c r="P91" s="360"/>
    </row>
    <row r="92" spans="1:16" ht="15.75" x14ac:dyDescent="0.25">
      <c r="A92" s="365"/>
      <c r="B92" s="401"/>
      <c r="C92" s="401"/>
      <c r="D92" s="366"/>
      <c r="E92" s="360"/>
      <c r="F92" s="360"/>
      <c r="G92" s="360"/>
      <c r="H92" s="360"/>
      <c r="I92" s="360"/>
      <c r="J92" s="360"/>
      <c r="K92" s="360"/>
      <c r="L92" s="360"/>
      <c r="M92" s="360"/>
      <c r="N92" s="360"/>
      <c r="O92" s="360"/>
      <c r="P92" s="360"/>
    </row>
    <row r="93" spans="1:16" ht="15.75" x14ac:dyDescent="0.25">
      <c r="A93" s="365"/>
      <c r="B93" s="339"/>
      <c r="C93" s="339"/>
      <c r="D93" s="339"/>
      <c r="E93" s="339"/>
      <c r="F93" s="339"/>
      <c r="G93" s="339"/>
      <c r="H93" s="339"/>
      <c r="I93" s="339"/>
      <c r="J93" s="339"/>
      <c r="K93" s="339"/>
      <c r="L93" s="339"/>
      <c r="M93" s="339"/>
      <c r="N93" s="339"/>
      <c r="O93" s="339"/>
      <c r="P93" s="339"/>
    </row>
    <row r="94" spans="1:16" ht="15.75" x14ac:dyDescent="0.25">
      <c r="A94" s="339"/>
      <c r="B94" s="301"/>
      <c r="C94" s="301"/>
      <c r="D94" s="301"/>
      <c r="E94" s="301"/>
      <c r="F94" s="301"/>
      <c r="G94" s="301"/>
      <c r="H94" s="301"/>
      <c r="I94" s="301"/>
      <c r="J94" s="301"/>
      <c r="K94" s="301"/>
      <c r="L94" s="301"/>
      <c r="M94" s="301"/>
      <c r="N94" s="301"/>
      <c r="O94" s="301"/>
      <c r="P94" s="302"/>
    </row>
    <row r="95" spans="1:16" ht="15.75" x14ac:dyDescent="0.25">
      <c r="A95" s="306" t="s">
        <v>44</v>
      </c>
      <c r="B95" s="303"/>
      <c r="C95" s="303"/>
      <c r="D95" s="303"/>
      <c r="E95" s="303"/>
      <c r="F95" s="303"/>
      <c r="G95" s="303"/>
      <c r="H95" s="303"/>
      <c r="I95" s="303"/>
      <c r="J95" s="303"/>
      <c r="K95" s="303"/>
      <c r="L95" s="303"/>
      <c r="M95" s="303"/>
      <c r="N95" s="303"/>
      <c r="O95" s="303"/>
      <c r="P95" s="304"/>
    </row>
    <row r="96" spans="1:16" ht="15.75" x14ac:dyDescent="0.25">
      <c r="A96" s="309" t="s">
        <v>45</v>
      </c>
      <c r="B96" s="303"/>
      <c r="C96" s="303"/>
      <c r="D96" s="303"/>
      <c r="E96" s="303"/>
      <c r="F96" s="303"/>
      <c r="G96" s="303"/>
      <c r="H96" s="303"/>
      <c r="I96" s="303"/>
      <c r="J96" s="303"/>
      <c r="K96" s="303"/>
      <c r="L96" s="303"/>
      <c r="M96" s="303"/>
      <c r="N96" s="303"/>
      <c r="O96" s="303"/>
      <c r="P96" s="304"/>
    </row>
    <row r="97" spans="1:16" ht="15.75" x14ac:dyDescent="0.25">
      <c r="A97" s="309" t="s">
        <v>46</v>
      </c>
      <c r="B97" s="307"/>
      <c r="C97" s="307"/>
      <c r="D97" s="307"/>
      <c r="E97" s="307"/>
      <c r="F97" s="307"/>
      <c r="G97" s="307"/>
      <c r="H97" s="307"/>
      <c r="I97" s="307"/>
      <c r="J97" s="307"/>
      <c r="K97" s="307"/>
      <c r="L97" s="307"/>
      <c r="M97" s="307"/>
      <c r="N97" s="307"/>
      <c r="O97" s="307"/>
      <c r="P97" s="308"/>
    </row>
    <row r="98" spans="1:16" ht="15.75" x14ac:dyDescent="0.25">
      <c r="A98" s="310" t="s">
        <v>47</v>
      </c>
      <c r="B98" s="339"/>
      <c r="C98" s="339"/>
      <c r="D98" s="339"/>
      <c r="E98" s="339"/>
      <c r="F98" s="339"/>
      <c r="G98" s="339"/>
      <c r="H98" s="339"/>
      <c r="I98" s="339"/>
      <c r="J98" s="339"/>
      <c r="K98" s="339"/>
      <c r="L98" s="339"/>
      <c r="M98" s="339"/>
      <c r="N98" s="339"/>
      <c r="O98" s="339"/>
      <c r="P98" s="339"/>
    </row>
    <row r="99" spans="1:16" ht="15.75" x14ac:dyDescent="0.25">
      <c r="A99" s="339"/>
      <c r="B99" s="402"/>
      <c r="C99" s="402"/>
      <c r="D99" s="402"/>
      <c r="E99" s="402"/>
      <c r="F99" s="402"/>
      <c r="G99" s="402"/>
      <c r="H99" s="402"/>
      <c r="I99" s="402"/>
      <c r="J99" s="402"/>
      <c r="K99" s="402"/>
      <c r="L99" s="402"/>
      <c r="M99" s="402"/>
      <c r="N99" s="402"/>
      <c r="O99" s="402"/>
      <c r="P99" s="402"/>
    </row>
    <row r="100" spans="1:16" ht="15.75" customHeight="1" x14ac:dyDescent="0.25">
      <c r="A100" s="402" t="s">
        <v>65</v>
      </c>
    </row>
  </sheetData>
  <mergeCells count="235">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5:D15"/>
    <mergeCell ref="G15:H15"/>
    <mergeCell ref="K15:L15"/>
    <mergeCell ref="M15:N15"/>
    <mergeCell ref="O15:P15"/>
    <mergeCell ref="A16:D16"/>
    <mergeCell ref="G16:H16"/>
    <mergeCell ref="K16:L16"/>
    <mergeCell ref="M16:N16"/>
    <mergeCell ref="O16:P16"/>
    <mergeCell ref="A17:D17"/>
    <mergeCell ref="G17:H17"/>
    <mergeCell ref="K17:L17"/>
    <mergeCell ref="M17:N17"/>
    <mergeCell ref="O17:P17"/>
    <mergeCell ref="A19:B20"/>
    <mergeCell ref="C19:F19"/>
    <mergeCell ref="G19:H19"/>
    <mergeCell ref="K19:L19"/>
    <mergeCell ref="M19:N19"/>
    <mergeCell ref="O19:P19"/>
    <mergeCell ref="G20:H20"/>
    <mergeCell ref="K20:L20"/>
    <mergeCell ref="M20:N20"/>
    <mergeCell ref="O20:P20"/>
    <mergeCell ref="A21:B21"/>
    <mergeCell ref="G21:H21"/>
    <mergeCell ref="K21:L21"/>
    <mergeCell ref="M21:N21"/>
    <mergeCell ref="O21:P21"/>
    <mergeCell ref="A22:B22"/>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31:P31"/>
    <mergeCell ref="A32:C33"/>
    <mergeCell ref="D32:F32"/>
    <mergeCell ref="G32:J32"/>
    <mergeCell ref="K32:M32"/>
    <mergeCell ref="N32:P32"/>
    <mergeCell ref="E33:F33"/>
    <mergeCell ref="G33:H33"/>
    <mergeCell ref="A28:B28"/>
    <mergeCell ref="G28:H28"/>
    <mergeCell ref="K28:L28"/>
    <mergeCell ref="M28:N28"/>
    <mergeCell ref="O28:P28"/>
    <mergeCell ref="A29:B29"/>
    <mergeCell ref="G29:H29"/>
    <mergeCell ref="K29:L29"/>
    <mergeCell ref="M29:N29"/>
    <mergeCell ref="O29:P29"/>
    <mergeCell ref="A36:C36"/>
    <mergeCell ref="E36:F36"/>
    <mergeCell ref="G36:H36"/>
    <mergeCell ref="A37:C37"/>
    <mergeCell ref="E37:F37"/>
    <mergeCell ref="G37:H37"/>
    <mergeCell ref="A34:C34"/>
    <mergeCell ref="E34:F34"/>
    <mergeCell ref="G34:H34"/>
    <mergeCell ref="A35:C35"/>
    <mergeCell ref="E35:F35"/>
    <mergeCell ref="G35:H35"/>
    <mergeCell ref="A40:C40"/>
    <mergeCell ref="E40:F40"/>
    <mergeCell ref="G40:H40"/>
    <mergeCell ref="A41:C41"/>
    <mergeCell ref="E41:F41"/>
    <mergeCell ref="G41:H41"/>
    <mergeCell ref="A38:C38"/>
    <mergeCell ref="E38:F38"/>
    <mergeCell ref="G38:H38"/>
    <mergeCell ref="A39:C39"/>
    <mergeCell ref="E39:F39"/>
    <mergeCell ref="G39:H39"/>
    <mergeCell ref="A45:P45"/>
    <mergeCell ref="A46:B47"/>
    <mergeCell ref="C46:H46"/>
    <mergeCell ref="I46:J47"/>
    <mergeCell ref="A48:B48"/>
    <mergeCell ref="I48:J48"/>
    <mergeCell ref="A42:C42"/>
    <mergeCell ref="E42:F42"/>
    <mergeCell ref="G42:H42"/>
    <mergeCell ref="A43:C43"/>
    <mergeCell ref="E43:F43"/>
    <mergeCell ref="G43:H43"/>
    <mergeCell ref="A53:B53"/>
    <mergeCell ref="C53:N53"/>
    <mergeCell ref="O53:P53"/>
    <mergeCell ref="A54:B54"/>
    <mergeCell ref="C54:N54"/>
    <mergeCell ref="O54:P54"/>
    <mergeCell ref="A49:B49"/>
    <mergeCell ref="I49:J49"/>
    <mergeCell ref="A50:B50"/>
    <mergeCell ref="I50:J50"/>
    <mergeCell ref="A51:B51"/>
    <mergeCell ref="A52:P52"/>
    <mergeCell ref="A57:P57"/>
    <mergeCell ref="A58:P58"/>
    <mergeCell ref="A59:C59"/>
    <mergeCell ref="D59:P59"/>
    <mergeCell ref="A60:C60"/>
    <mergeCell ref="D60:P60"/>
    <mergeCell ref="A55:B55"/>
    <mergeCell ref="C55:N55"/>
    <mergeCell ref="O55:P55"/>
    <mergeCell ref="A56:B56"/>
    <mergeCell ref="C56:N56"/>
    <mergeCell ref="O56:P56"/>
    <mergeCell ref="A65:A66"/>
    <mergeCell ref="C65:I65"/>
    <mergeCell ref="C66:I66"/>
    <mergeCell ref="A67:A69"/>
    <mergeCell ref="C67:I67"/>
    <mergeCell ref="C68:I68"/>
    <mergeCell ref="C69:I69"/>
    <mergeCell ref="A61:C61"/>
    <mergeCell ref="D61:P61"/>
    <mergeCell ref="A62:P62"/>
    <mergeCell ref="A63:A64"/>
    <mergeCell ref="B63:B64"/>
    <mergeCell ref="C63:I64"/>
    <mergeCell ref="J63:J64"/>
    <mergeCell ref="G74:H74"/>
    <mergeCell ref="K74:L74"/>
    <mergeCell ref="M74:N74"/>
    <mergeCell ref="O74:P74"/>
    <mergeCell ref="G75:H75"/>
    <mergeCell ref="K75:L75"/>
    <mergeCell ref="M75:N75"/>
    <mergeCell ref="O75:P75"/>
    <mergeCell ref="A70:A71"/>
    <mergeCell ref="C70:I70"/>
    <mergeCell ref="C71:I71"/>
    <mergeCell ref="A72:P72"/>
    <mergeCell ref="E73:F73"/>
    <mergeCell ref="G73:H73"/>
    <mergeCell ref="K73:L73"/>
    <mergeCell ref="M73:N73"/>
    <mergeCell ref="O73:P73"/>
    <mergeCell ref="G78:H78"/>
    <mergeCell ref="K78:L78"/>
    <mergeCell ref="M78:N78"/>
    <mergeCell ref="O78:P78"/>
    <mergeCell ref="G79:H79"/>
    <mergeCell ref="K79:L79"/>
    <mergeCell ref="M79:N79"/>
    <mergeCell ref="O79:P79"/>
    <mergeCell ref="G76:H76"/>
    <mergeCell ref="K76:L76"/>
    <mergeCell ref="M76:N76"/>
    <mergeCell ref="O76:P76"/>
    <mergeCell ref="G77:H77"/>
    <mergeCell ref="K77:L77"/>
    <mergeCell ref="M77:N77"/>
    <mergeCell ref="O77:P77"/>
    <mergeCell ref="G82:H82"/>
    <mergeCell ref="K82:L82"/>
    <mergeCell ref="M82:N82"/>
    <mergeCell ref="O82:P82"/>
    <mergeCell ref="G83:H83"/>
    <mergeCell ref="K83:L83"/>
    <mergeCell ref="M83:N83"/>
    <mergeCell ref="O83:P83"/>
    <mergeCell ref="G80:H80"/>
    <mergeCell ref="K80:L80"/>
    <mergeCell ref="M80:N80"/>
    <mergeCell ref="O80:P80"/>
    <mergeCell ref="G81:H81"/>
    <mergeCell ref="K81:L81"/>
    <mergeCell ref="M81:N81"/>
    <mergeCell ref="O81:P81"/>
    <mergeCell ref="G84:H84"/>
    <mergeCell ref="K84:L84"/>
    <mergeCell ref="M84:N84"/>
    <mergeCell ref="O84:P84"/>
    <mergeCell ref="E87:H87"/>
    <mergeCell ref="I87:I88"/>
    <mergeCell ref="J87:J88"/>
    <mergeCell ref="K87:K88"/>
    <mergeCell ref="M87:M88"/>
  </mergeCells>
  <pageMargins left="0.7" right="0.7" top="0.75" bottom="0.75" header="0.3" footer="0.3"/>
  <pageSetup paperSize="9"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T91"/>
  <sheetViews>
    <sheetView workbookViewId="0">
      <selection activeCell="D59" sqref="D59:P59"/>
    </sheetView>
  </sheetViews>
  <sheetFormatPr defaultColWidth="8.5703125" defaultRowHeight="15" x14ac:dyDescent="0.25"/>
  <cols>
    <col min="1" max="1" width="10.42578125" style="35" customWidth="1"/>
    <col min="2" max="2" width="9.42578125" style="35" customWidth="1"/>
    <col min="3" max="3" width="7.42578125" style="35" customWidth="1"/>
    <col min="4" max="4" width="10.5703125" style="35" customWidth="1"/>
    <col min="5" max="5" width="8.42578125" style="35" customWidth="1"/>
    <col min="6" max="6" width="8" style="35" customWidth="1"/>
    <col min="7" max="7" width="6.42578125" style="35" customWidth="1"/>
    <col min="8" max="8" width="7.42578125" style="35" customWidth="1"/>
    <col min="9" max="9" width="11.42578125" style="35" customWidth="1"/>
    <col min="10" max="10" width="10.42578125" style="35" customWidth="1"/>
    <col min="11" max="11" width="9.42578125" style="35" customWidth="1"/>
    <col min="12" max="12" width="7.42578125" style="35" customWidth="1"/>
    <col min="13" max="13" width="8.42578125" style="35" customWidth="1"/>
    <col min="14" max="14" width="10" style="35" customWidth="1"/>
    <col min="15" max="15" width="9.42578125" style="35" customWidth="1"/>
    <col min="16" max="16" width="10" style="35" customWidth="1"/>
    <col min="17" max="16384" width="8.5703125" style="35"/>
  </cols>
  <sheetData>
    <row r="1" spans="1:16" x14ac:dyDescent="0.25">
      <c r="N1" s="1436" t="s">
        <v>66</v>
      </c>
      <c r="O1" s="1436"/>
      <c r="P1" s="1436"/>
    </row>
    <row r="2" spans="1:16" x14ac:dyDescent="0.25">
      <c r="E2" s="1437" t="s">
        <v>28</v>
      </c>
      <c r="F2" s="1437"/>
      <c r="G2" s="1437"/>
      <c r="H2" s="1437"/>
      <c r="I2" s="1437"/>
      <c r="J2" s="1437"/>
    </row>
    <row r="3" spans="1:16" x14ac:dyDescent="0.25">
      <c r="D3" s="1437" t="s">
        <v>355</v>
      </c>
      <c r="E3" s="1437"/>
      <c r="F3" s="1437"/>
      <c r="G3" s="1437"/>
      <c r="H3" s="1437"/>
      <c r="I3" s="1437"/>
      <c r="J3" s="1437"/>
      <c r="K3" s="1437"/>
      <c r="L3" s="1437"/>
    </row>
    <row r="4" spans="1:16" x14ac:dyDescent="0.25">
      <c r="D4" s="36"/>
      <c r="E4" s="36"/>
      <c r="F4" s="36"/>
      <c r="G4" s="36"/>
      <c r="H4" s="36"/>
      <c r="I4" s="36"/>
      <c r="J4" s="36"/>
      <c r="K4" s="36"/>
      <c r="L4" s="36"/>
    </row>
    <row r="5" spans="1:16" x14ac:dyDescent="0.25">
      <c r="P5" s="37" t="s">
        <v>0</v>
      </c>
    </row>
    <row r="6" spans="1:16" x14ac:dyDescent="0.25">
      <c r="A6" s="1438" t="s">
        <v>29</v>
      </c>
      <c r="B6" s="1438"/>
      <c r="C6" s="1438"/>
      <c r="D6" s="1439" t="s">
        <v>116</v>
      </c>
      <c r="E6" s="1440"/>
      <c r="F6" s="1440"/>
      <c r="G6" s="1440"/>
      <c r="H6" s="1440"/>
      <c r="I6" s="1440"/>
      <c r="J6" s="1440"/>
      <c r="K6" s="1440"/>
      <c r="L6" s="1440"/>
      <c r="M6" s="1440"/>
      <c r="N6" s="1440"/>
      <c r="O6" s="1441"/>
      <c r="P6" s="38">
        <v>1</v>
      </c>
    </row>
    <row r="7" spans="1:16" x14ac:dyDescent="0.25">
      <c r="A7" s="1438" t="s">
        <v>30</v>
      </c>
      <c r="B7" s="1438"/>
      <c r="C7" s="1438"/>
      <c r="D7" s="1442" t="s">
        <v>117</v>
      </c>
      <c r="E7" s="1442"/>
      <c r="F7" s="1442"/>
      <c r="G7" s="1442"/>
      <c r="H7" s="1442"/>
      <c r="I7" s="1442"/>
      <c r="J7" s="1442"/>
      <c r="K7" s="1442"/>
      <c r="L7" s="1442"/>
      <c r="M7" s="1442"/>
      <c r="N7" s="1442"/>
      <c r="O7" s="1442"/>
      <c r="P7" s="39" t="s">
        <v>70</v>
      </c>
    </row>
    <row r="8" spans="1:16" x14ac:dyDescent="0.25">
      <c r="A8" s="1438" t="s">
        <v>31</v>
      </c>
      <c r="B8" s="1438"/>
      <c r="C8" s="1438"/>
      <c r="D8" s="1442"/>
      <c r="E8" s="1442"/>
      <c r="F8" s="1442"/>
      <c r="G8" s="1442"/>
      <c r="H8" s="1442"/>
      <c r="I8" s="1442"/>
      <c r="J8" s="1442"/>
      <c r="K8" s="1442"/>
      <c r="L8" s="1442"/>
      <c r="M8" s="1442"/>
      <c r="N8" s="1442"/>
      <c r="O8" s="1442"/>
      <c r="P8" s="39"/>
    </row>
    <row r="10" spans="1:16" x14ac:dyDescent="0.25">
      <c r="A10" s="1448" t="s">
        <v>148</v>
      </c>
      <c r="B10" s="1449"/>
      <c r="C10" s="1449"/>
      <c r="D10" s="1449"/>
      <c r="E10" s="1449"/>
      <c r="F10" s="1449"/>
      <c r="G10" s="1449"/>
      <c r="H10" s="1449"/>
      <c r="I10" s="1449"/>
      <c r="J10" s="1449"/>
      <c r="K10" s="1449"/>
      <c r="L10" s="1449"/>
      <c r="M10" s="1449"/>
      <c r="N10" s="1449"/>
      <c r="O10" s="1449"/>
      <c r="P10" s="1450"/>
    </row>
    <row r="11" spans="1:16" x14ac:dyDescent="0.25">
      <c r="A11" s="40"/>
      <c r="B11" s="40"/>
      <c r="C11" s="40"/>
      <c r="D11" s="40"/>
      <c r="E11" s="40"/>
      <c r="F11" s="40"/>
      <c r="G11" s="40"/>
      <c r="H11" s="40"/>
      <c r="I11" s="40"/>
      <c r="J11" s="40"/>
      <c r="K11" s="40"/>
      <c r="L11" s="40"/>
      <c r="M11" s="40"/>
      <c r="N11" s="40"/>
      <c r="O11" s="40"/>
      <c r="P11" s="40"/>
    </row>
    <row r="12" spans="1:16" x14ac:dyDescent="0.25">
      <c r="A12" s="1451" t="s">
        <v>1</v>
      </c>
      <c r="B12" s="1452"/>
      <c r="C12" s="1452"/>
      <c r="D12" s="1453"/>
      <c r="E12" s="1443" t="s">
        <v>0</v>
      </c>
      <c r="F12" s="1444"/>
      <c r="G12" s="1457">
        <v>2023</v>
      </c>
      <c r="H12" s="1457"/>
      <c r="I12" s="38">
        <v>2024</v>
      </c>
      <c r="J12" s="38">
        <v>2025</v>
      </c>
      <c r="K12" s="1458">
        <v>2026</v>
      </c>
      <c r="L12" s="1458"/>
      <c r="M12" s="1458">
        <v>2027</v>
      </c>
      <c r="N12" s="1458"/>
      <c r="O12" s="1458">
        <v>2028</v>
      </c>
      <c r="P12" s="1458"/>
    </row>
    <row r="13" spans="1:16" ht="30" x14ac:dyDescent="0.25">
      <c r="A13" s="1454"/>
      <c r="B13" s="1455"/>
      <c r="C13" s="1455"/>
      <c r="D13" s="1456"/>
      <c r="E13" s="38" t="s">
        <v>33</v>
      </c>
      <c r="F13" s="41" t="s">
        <v>34</v>
      </c>
      <c r="G13" s="1443" t="s">
        <v>11</v>
      </c>
      <c r="H13" s="1444"/>
      <c r="I13" s="38" t="s">
        <v>11</v>
      </c>
      <c r="J13" s="38" t="s">
        <v>12</v>
      </c>
      <c r="K13" s="1443" t="s">
        <v>13</v>
      </c>
      <c r="L13" s="1444"/>
      <c r="M13" s="1443" t="s">
        <v>14</v>
      </c>
      <c r="N13" s="1444"/>
      <c r="O13" s="1443" t="s">
        <v>14</v>
      </c>
      <c r="P13" s="1444"/>
    </row>
    <row r="14" spans="1:16" x14ac:dyDescent="0.25">
      <c r="A14" s="1445" t="s">
        <v>35</v>
      </c>
      <c r="B14" s="1445"/>
      <c r="C14" s="1445"/>
      <c r="D14" s="1445"/>
      <c r="E14" s="38">
        <v>4</v>
      </c>
      <c r="F14" s="38"/>
      <c r="G14" s="1446">
        <f>G15+G16</f>
        <v>38761.4</v>
      </c>
      <c r="H14" s="1447"/>
      <c r="I14" s="42">
        <f>I15+I16</f>
        <v>49252.800000000003</v>
      </c>
      <c r="J14" s="42">
        <f>J15+J16</f>
        <v>80000</v>
      </c>
      <c r="K14" s="1446">
        <f>K15+K16</f>
        <v>80000</v>
      </c>
      <c r="L14" s="1447"/>
      <c r="M14" s="1446">
        <f t="shared" ref="M14" si="0">M15+M16</f>
        <v>80000</v>
      </c>
      <c r="N14" s="1447"/>
      <c r="O14" s="1446">
        <f t="shared" ref="O14" si="1">O15+O16</f>
        <v>80000</v>
      </c>
      <c r="P14" s="1447"/>
    </row>
    <row r="15" spans="1:16" x14ac:dyDescent="0.25">
      <c r="A15" s="1438" t="s">
        <v>141</v>
      </c>
      <c r="B15" s="1438"/>
      <c r="C15" s="1438"/>
      <c r="D15" s="1438"/>
      <c r="E15" s="38"/>
      <c r="F15" s="38">
        <v>25</v>
      </c>
      <c r="G15" s="1459">
        <f>G74</f>
        <v>38761.4</v>
      </c>
      <c r="H15" s="1457"/>
      <c r="I15" s="43">
        <f t="shared" ref="I15:K16" si="2">I74</f>
        <v>25567.9</v>
      </c>
      <c r="J15" s="43">
        <f t="shared" si="2"/>
        <v>0</v>
      </c>
      <c r="K15" s="1459">
        <f t="shared" si="2"/>
        <v>0</v>
      </c>
      <c r="L15" s="1457"/>
      <c r="M15" s="1459">
        <f t="shared" ref="M15:M16" si="3">M74</f>
        <v>0</v>
      </c>
      <c r="N15" s="1457"/>
      <c r="O15" s="1459">
        <f t="shared" ref="O15:O16" si="4">O74</f>
        <v>0</v>
      </c>
      <c r="P15" s="1457"/>
    </row>
    <row r="16" spans="1:16" x14ac:dyDescent="0.25">
      <c r="A16" s="1438" t="s">
        <v>101</v>
      </c>
      <c r="B16" s="1438"/>
      <c r="C16" s="1438"/>
      <c r="D16" s="1438"/>
      <c r="E16" s="38"/>
      <c r="F16" s="38">
        <v>26</v>
      </c>
      <c r="G16" s="1459">
        <f>G75</f>
        <v>0</v>
      </c>
      <c r="H16" s="1459"/>
      <c r="I16" s="43">
        <f t="shared" si="2"/>
        <v>23684.9</v>
      </c>
      <c r="J16" s="43">
        <f t="shared" si="2"/>
        <v>80000</v>
      </c>
      <c r="K16" s="1459">
        <f t="shared" si="2"/>
        <v>80000</v>
      </c>
      <c r="L16" s="1457"/>
      <c r="M16" s="1459">
        <f t="shared" si="3"/>
        <v>80000</v>
      </c>
      <c r="N16" s="1457"/>
      <c r="O16" s="1459">
        <f t="shared" si="4"/>
        <v>80000</v>
      </c>
      <c r="P16" s="1457"/>
    </row>
    <row r="18" spans="1:16" x14ac:dyDescent="0.25">
      <c r="A18" s="1451" t="s">
        <v>1</v>
      </c>
      <c r="B18" s="1453"/>
      <c r="C18" s="1458" t="s">
        <v>0</v>
      </c>
      <c r="D18" s="1458"/>
      <c r="E18" s="1458"/>
      <c r="F18" s="1458"/>
      <c r="G18" s="1457">
        <v>2023</v>
      </c>
      <c r="H18" s="1457"/>
      <c r="I18" s="38">
        <v>2024</v>
      </c>
      <c r="J18" s="38">
        <v>2025</v>
      </c>
      <c r="K18" s="1457">
        <v>2026</v>
      </c>
      <c r="L18" s="1457"/>
      <c r="M18" s="1457">
        <v>2027</v>
      </c>
      <c r="N18" s="1457"/>
      <c r="O18" s="1457">
        <v>2028</v>
      </c>
      <c r="P18" s="1457"/>
    </row>
    <row r="19" spans="1:16" ht="30" x14ac:dyDescent="0.25">
      <c r="A19" s="1454"/>
      <c r="B19" s="1456"/>
      <c r="C19" s="38" t="s">
        <v>59</v>
      </c>
      <c r="D19" s="38" t="s">
        <v>60</v>
      </c>
      <c r="E19" s="38" t="s">
        <v>33</v>
      </c>
      <c r="F19" s="41" t="s">
        <v>34</v>
      </c>
      <c r="G19" s="1443" t="s">
        <v>11</v>
      </c>
      <c r="H19" s="1444"/>
      <c r="I19" s="38" t="s">
        <v>11</v>
      </c>
      <c r="J19" s="38" t="s">
        <v>12</v>
      </c>
      <c r="K19" s="1443" t="s">
        <v>13</v>
      </c>
      <c r="L19" s="1444"/>
      <c r="M19" s="1443" t="s">
        <v>14</v>
      </c>
      <c r="N19" s="1444"/>
      <c r="O19" s="1443" t="s">
        <v>14</v>
      </c>
      <c r="P19" s="1444"/>
    </row>
    <row r="20" spans="1:16" x14ac:dyDescent="0.25">
      <c r="A20" s="1460" t="s">
        <v>61</v>
      </c>
      <c r="B20" s="1461"/>
      <c r="C20" s="44"/>
      <c r="D20" s="44"/>
      <c r="E20" s="44"/>
      <c r="F20" s="44"/>
      <c r="G20" s="1462">
        <f>G27</f>
        <v>38761.4</v>
      </c>
      <c r="H20" s="1462"/>
      <c r="I20" s="45">
        <f>I27</f>
        <v>49252.800000000003</v>
      </c>
      <c r="J20" s="45">
        <f>J27</f>
        <v>80000</v>
      </c>
      <c r="K20" s="1462">
        <f>K27</f>
        <v>80000</v>
      </c>
      <c r="L20" s="1462"/>
      <c r="M20" s="1462">
        <f t="shared" ref="M20" si="5">M27</f>
        <v>80000</v>
      </c>
      <c r="N20" s="1462"/>
      <c r="O20" s="1462">
        <f t="shared" ref="O20" si="6">O27</f>
        <v>80000</v>
      </c>
      <c r="P20" s="1462"/>
    </row>
    <row r="21" spans="1:16" x14ac:dyDescent="0.25">
      <c r="A21" s="1463" t="s">
        <v>62</v>
      </c>
      <c r="B21" s="1464"/>
      <c r="C21" s="46">
        <v>2</v>
      </c>
      <c r="D21" s="44"/>
      <c r="E21" s="44"/>
      <c r="F21" s="44"/>
      <c r="G21" s="1465"/>
      <c r="H21" s="1465"/>
      <c r="I21" s="59"/>
      <c r="J21" s="48"/>
      <c r="K21" s="1465"/>
      <c r="L21" s="1465"/>
      <c r="M21" s="1465"/>
      <c r="N21" s="1465"/>
      <c r="O21" s="1465"/>
      <c r="P21" s="1465"/>
    </row>
    <row r="22" spans="1:16" x14ac:dyDescent="0.25">
      <c r="A22" s="1458"/>
      <c r="B22" s="1458"/>
      <c r="C22" s="44"/>
      <c r="D22" s="44"/>
      <c r="E22" s="44"/>
      <c r="F22" s="44"/>
      <c r="G22" s="1465"/>
      <c r="H22" s="1465"/>
      <c r="I22" s="59"/>
      <c r="J22" s="48"/>
      <c r="K22" s="1465"/>
      <c r="L22" s="1465"/>
      <c r="M22" s="1465"/>
      <c r="N22" s="1465"/>
      <c r="O22" s="1465"/>
      <c r="P22" s="1465"/>
    </row>
    <row r="23" spans="1:16" x14ac:dyDescent="0.25">
      <c r="A23" s="1458"/>
      <c r="B23" s="1458"/>
      <c r="C23" s="44"/>
      <c r="D23" s="44"/>
      <c r="E23" s="44"/>
      <c r="F23" s="44"/>
      <c r="G23" s="1465"/>
      <c r="H23" s="1465"/>
      <c r="I23" s="59"/>
      <c r="J23" s="48"/>
      <c r="K23" s="1465"/>
      <c r="L23" s="1465"/>
      <c r="M23" s="1465"/>
      <c r="N23" s="1465"/>
      <c r="O23" s="1465"/>
      <c r="P23" s="1465"/>
    </row>
    <row r="24" spans="1:16" x14ac:dyDescent="0.25">
      <c r="A24" s="1463" t="s">
        <v>63</v>
      </c>
      <c r="B24" s="1464"/>
      <c r="C24" s="46">
        <v>2</v>
      </c>
      <c r="D24" s="44"/>
      <c r="E24" s="44"/>
      <c r="F24" s="44"/>
      <c r="G24" s="1465"/>
      <c r="H24" s="1465"/>
      <c r="I24" s="59"/>
      <c r="J24" s="48"/>
      <c r="K24" s="1465" t="s">
        <v>118</v>
      </c>
      <c r="L24" s="1465"/>
      <c r="M24" s="1465"/>
      <c r="N24" s="1465"/>
      <c r="O24" s="1465"/>
      <c r="P24" s="1465"/>
    </row>
    <row r="25" spans="1:16" x14ac:dyDescent="0.25">
      <c r="A25" s="1458"/>
      <c r="B25" s="1458"/>
      <c r="C25" s="44"/>
      <c r="D25" s="44"/>
      <c r="E25" s="44"/>
      <c r="F25" s="44"/>
      <c r="G25" s="1465"/>
      <c r="H25" s="1465"/>
      <c r="I25" s="59"/>
      <c r="J25" s="48"/>
      <c r="K25" s="1465"/>
      <c r="L25" s="1465"/>
      <c r="M25" s="1465"/>
      <c r="N25" s="1465"/>
      <c r="O25" s="1465"/>
      <c r="P25" s="1465"/>
    </row>
    <row r="26" spans="1:16" x14ac:dyDescent="0.25">
      <c r="A26" s="1468"/>
      <c r="B26" s="1469"/>
      <c r="C26" s="44"/>
      <c r="D26" s="44"/>
      <c r="E26" s="44"/>
      <c r="F26" s="44"/>
      <c r="G26" s="1466"/>
      <c r="H26" s="1467"/>
      <c r="I26" s="59"/>
      <c r="J26" s="48"/>
      <c r="K26" s="1466"/>
      <c r="L26" s="1467"/>
      <c r="M26" s="1466"/>
      <c r="N26" s="1467"/>
      <c r="O26" s="1466"/>
      <c r="P26" s="1467"/>
    </row>
    <row r="27" spans="1:16" x14ac:dyDescent="0.25">
      <c r="A27" s="1463" t="s">
        <v>64</v>
      </c>
      <c r="B27" s="1464"/>
      <c r="C27" s="67">
        <v>1</v>
      </c>
      <c r="D27" s="44"/>
      <c r="E27" s="67" t="s">
        <v>119</v>
      </c>
      <c r="F27" s="44">
        <v>10</v>
      </c>
      <c r="G27" s="1466">
        <f>G14</f>
        <v>38761.4</v>
      </c>
      <c r="H27" s="1467"/>
      <c r="I27" s="47">
        <f>I14</f>
        <v>49252.800000000003</v>
      </c>
      <c r="J27" s="47">
        <f>J14</f>
        <v>80000</v>
      </c>
      <c r="K27" s="1466">
        <f>K14</f>
        <v>80000</v>
      </c>
      <c r="L27" s="1467"/>
      <c r="M27" s="1466">
        <f>M14</f>
        <v>80000</v>
      </c>
      <c r="N27" s="1467"/>
      <c r="O27" s="1466">
        <f>O14</f>
        <v>80000</v>
      </c>
      <c r="P27" s="1467"/>
    </row>
    <row r="28" spans="1:16" x14ac:dyDescent="0.25">
      <c r="A28" s="1468"/>
      <c r="B28" s="1469"/>
      <c r="C28" s="44"/>
      <c r="D28" s="44"/>
      <c r="E28" s="44"/>
      <c r="F28" s="44"/>
      <c r="G28" s="1443"/>
      <c r="H28" s="1444"/>
      <c r="I28" s="38"/>
      <c r="J28" s="44"/>
      <c r="K28" s="1468"/>
      <c r="L28" s="1469"/>
      <c r="M28" s="1468"/>
      <c r="N28" s="1469"/>
      <c r="O28" s="1468"/>
      <c r="P28" s="1469"/>
    </row>
    <row r="30" spans="1:16" x14ac:dyDescent="0.25">
      <c r="A30" s="1470" t="s">
        <v>149</v>
      </c>
      <c r="B30" s="1471"/>
      <c r="C30" s="1471"/>
      <c r="D30" s="1471"/>
      <c r="E30" s="1471"/>
      <c r="F30" s="1471"/>
      <c r="G30" s="1471"/>
      <c r="H30" s="1471"/>
      <c r="I30" s="1471"/>
      <c r="J30" s="1471"/>
      <c r="K30" s="1471"/>
      <c r="L30" s="1471"/>
      <c r="M30" s="1471"/>
      <c r="N30" s="1471"/>
      <c r="O30" s="1471"/>
      <c r="P30" s="1472"/>
    </row>
    <row r="31" spans="1:16" x14ac:dyDescent="0.25">
      <c r="A31" s="1457" t="s">
        <v>1</v>
      </c>
      <c r="B31" s="1457"/>
      <c r="C31" s="1457"/>
      <c r="D31" s="1457" t="s">
        <v>0</v>
      </c>
      <c r="E31" s="1457"/>
      <c r="F31" s="1457"/>
      <c r="G31" s="1457" t="s">
        <v>356</v>
      </c>
      <c r="H31" s="1457"/>
      <c r="I31" s="1457"/>
      <c r="J31" s="1457"/>
      <c r="K31" s="1457" t="s">
        <v>67</v>
      </c>
      <c r="L31" s="1457"/>
      <c r="M31" s="1457"/>
      <c r="N31" s="1457" t="s">
        <v>357</v>
      </c>
      <c r="O31" s="1457"/>
      <c r="P31" s="1457"/>
    </row>
    <row r="32" spans="1:16" ht="56.25" x14ac:dyDescent="0.25">
      <c r="A32" s="1457"/>
      <c r="B32" s="1457"/>
      <c r="C32" s="1457"/>
      <c r="D32" s="38" t="s">
        <v>33</v>
      </c>
      <c r="E32" s="1473" t="s">
        <v>51</v>
      </c>
      <c r="F32" s="1473"/>
      <c r="G32" s="1474" t="s">
        <v>48</v>
      </c>
      <c r="H32" s="1474"/>
      <c r="I32" s="49" t="s">
        <v>49</v>
      </c>
      <c r="J32" s="49" t="s">
        <v>50</v>
      </c>
      <c r="K32" s="49" t="s">
        <v>48</v>
      </c>
      <c r="L32" s="49" t="s">
        <v>49</v>
      </c>
      <c r="M32" s="49" t="s">
        <v>50</v>
      </c>
      <c r="N32" s="49" t="s">
        <v>48</v>
      </c>
      <c r="O32" s="49" t="s">
        <v>49</v>
      </c>
      <c r="P32" s="49" t="s">
        <v>50</v>
      </c>
    </row>
    <row r="33" spans="1:16" x14ac:dyDescent="0.25">
      <c r="A33" s="1438" t="s">
        <v>9</v>
      </c>
      <c r="B33" s="1438"/>
      <c r="C33" s="1438"/>
      <c r="D33" s="44"/>
      <c r="E33" s="1457"/>
      <c r="F33" s="1457"/>
      <c r="G33" s="1521">
        <f>G34</f>
        <v>80000</v>
      </c>
      <c r="H33" s="1522"/>
      <c r="I33" s="68"/>
      <c r="J33" s="68"/>
      <c r="K33" s="69">
        <f>K34</f>
        <v>80000</v>
      </c>
      <c r="L33" s="68"/>
      <c r="M33" s="68"/>
      <c r="N33" s="69">
        <f>N34</f>
        <v>80000</v>
      </c>
      <c r="O33" s="68"/>
      <c r="P33" s="68"/>
    </row>
    <row r="34" spans="1:16" s="52" customFormat="1" x14ac:dyDescent="0.25">
      <c r="A34" s="1484" t="s">
        <v>120</v>
      </c>
      <c r="B34" s="1484"/>
      <c r="C34" s="1484"/>
      <c r="D34" s="50" t="s">
        <v>56</v>
      </c>
      <c r="E34" s="1485"/>
      <c r="F34" s="1485"/>
      <c r="G34" s="1486">
        <f>G39</f>
        <v>80000</v>
      </c>
      <c r="H34" s="1485"/>
      <c r="I34" s="50"/>
      <c r="J34" s="50"/>
      <c r="K34" s="60">
        <f>K39</f>
        <v>80000</v>
      </c>
      <c r="L34" s="50"/>
      <c r="M34" s="50"/>
      <c r="N34" s="60">
        <f>N39</f>
        <v>80000</v>
      </c>
      <c r="O34" s="50"/>
      <c r="P34" s="50"/>
    </row>
    <row r="35" spans="1:16" s="52" customFormat="1" x14ac:dyDescent="0.25">
      <c r="A35" s="1475" t="s">
        <v>53</v>
      </c>
      <c r="B35" s="1476"/>
      <c r="C35" s="1477"/>
      <c r="D35" s="50" t="s">
        <v>57</v>
      </c>
      <c r="E35" s="1478"/>
      <c r="F35" s="1479"/>
      <c r="G35" s="1478"/>
      <c r="H35" s="1479"/>
      <c r="I35" s="50"/>
      <c r="J35" s="50"/>
      <c r="K35" s="50"/>
      <c r="L35" s="50"/>
      <c r="M35" s="50"/>
      <c r="N35" s="50"/>
      <c r="O35" s="50"/>
      <c r="P35" s="50"/>
    </row>
    <row r="36" spans="1:16" s="52" customFormat="1" x14ac:dyDescent="0.25">
      <c r="A36" s="1478"/>
      <c r="B36" s="1480"/>
      <c r="C36" s="1479"/>
      <c r="D36" s="50"/>
      <c r="E36" s="1478"/>
      <c r="F36" s="1479"/>
      <c r="G36" s="1478"/>
      <c r="H36" s="1479"/>
      <c r="I36" s="50"/>
      <c r="J36" s="50"/>
      <c r="K36" s="50"/>
      <c r="L36" s="50"/>
      <c r="M36" s="50"/>
      <c r="N36" s="50"/>
      <c r="O36" s="50"/>
      <c r="P36" s="50"/>
    </row>
    <row r="37" spans="1:16" s="52" customFormat="1" x14ac:dyDescent="0.25">
      <c r="A37" s="1475"/>
      <c r="B37" s="1476"/>
      <c r="C37" s="1477"/>
      <c r="D37" s="50"/>
      <c r="E37" s="1478"/>
      <c r="F37" s="1479"/>
      <c r="G37" s="1478"/>
      <c r="H37" s="1479"/>
      <c r="I37" s="50"/>
      <c r="J37" s="50"/>
      <c r="K37" s="50"/>
      <c r="L37" s="50"/>
      <c r="M37" s="50"/>
      <c r="N37" s="50"/>
      <c r="O37" s="50"/>
      <c r="P37" s="50"/>
    </row>
    <row r="38" spans="1:16" x14ac:dyDescent="0.25">
      <c r="A38" s="1438"/>
      <c r="B38" s="1438"/>
      <c r="C38" s="1438"/>
      <c r="D38" s="44"/>
      <c r="E38" s="1457"/>
      <c r="F38" s="1457"/>
      <c r="G38" s="1457"/>
      <c r="H38" s="1457"/>
      <c r="I38" s="38"/>
      <c r="J38" s="38"/>
      <c r="K38" s="38"/>
      <c r="L38" s="38"/>
      <c r="M38" s="38"/>
      <c r="N38" s="38"/>
      <c r="O38" s="38"/>
      <c r="P38" s="38"/>
    </row>
    <row r="39" spans="1:16" x14ac:dyDescent="0.25">
      <c r="A39" s="1438" t="s">
        <v>9</v>
      </c>
      <c r="B39" s="1438"/>
      <c r="C39" s="1438"/>
      <c r="D39" s="44"/>
      <c r="E39" s="1457"/>
      <c r="F39" s="1457"/>
      <c r="G39" s="1521">
        <f>G41</f>
        <v>80000</v>
      </c>
      <c r="H39" s="1522"/>
      <c r="I39" s="68"/>
      <c r="J39" s="68"/>
      <c r="K39" s="69">
        <f>K41</f>
        <v>80000</v>
      </c>
      <c r="L39" s="68"/>
      <c r="M39" s="68"/>
      <c r="N39" s="69">
        <f>N41</f>
        <v>80000</v>
      </c>
      <c r="O39" s="68"/>
      <c r="P39" s="68"/>
    </row>
    <row r="40" spans="1:16" s="52" customFormat="1" x14ac:dyDescent="0.25">
      <c r="A40" s="1484" t="s">
        <v>54</v>
      </c>
      <c r="B40" s="1484"/>
      <c r="C40" s="1484"/>
      <c r="D40" s="50"/>
      <c r="E40" s="1485"/>
      <c r="F40" s="1485"/>
      <c r="G40" s="1485"/>
      <c r="H40" s="1485"/>
      <c r="I40" s="50"/>
      <c r="J40" s="50"/>
      <c r="K40" s="50"/>
      <c r="L40" s="50"/>
      <c r="M40" s="50"/>
      <c r="N40" s="50"/>
      <c r="O40" s="50"/>
      <c r="P40" s="50"/>
    </row>
    <row r="41" spans="1:16" s="52" customFormat="1" x14ac:dyDescent="0.25">
      <c r="A41" s="1484" t="s">
        <v>55</v>
      </c>
      <c r="B41" s="1484"/>
      <c r="C41" s="1484"/>
      <c r="D41" s="50">
        <v>4</v>
      </c>
      <c r="E41" s="1485">
        <v>1</v>
      </c>
      <c r="F41" s="1485"/>
      <c r="G41" s="1486">
        <f>K27</f>
        <v>80000</v>
      </c>
      <c r="H41" s="1485"/>
      <c r="I41" s="50"/>
      <c r="J41" s="50"/>
      <c r="K41" s="60">
        <f>M27</f>
        <v>80000</v>
      </c>
      <c r="L41" s="50"/>
      <c r="M41" s="50"/>
      <c r="N41" s="60">
        <f>O27</f>
        <v>80000</v>
      </c>
      <c r="O41" s="50"/>
      <c r="P41" s="50"/>
    </row>
    <row r="42" spans="1:16" x14ac:dyDescent="0.25">
      <c r="A42" s="1438"/>
      <c r="B42" s="1438"/>
      <c r="C42" s="1438"/>
      <c r="D42" s="44"/>
      <c r="E42" s="1457"/>
      <c r="F42" s="1457"/>
      <c r="G42" s="1457"/>
      <c r="H42" s="1457"/>
      <c r="I42" s="38"/>
      <c r="J42" s="38"/>
      <c r="K42" s="38"/>
      <c r="L42" s="38"/>
      <c r="M42" s="38"/>
      <c r="N42" s="38"/>
      <c r="O42" s="38"/>
      <c r="P42" s="38"/>
    </row>
    <row r="44" spans="1:16" x14ac:dyDescent="0.25">
      <c r="A44" s="1445" t="s">
        <v>150</v>
      </c>
      <c r="B44" s="1445"/>
      <c r="C44" s="1445"/>
      <c r="D44" s="1445"/>
      <c r="E44" s="1445"/>
      <c r="F44" s="1445"/>
      <c r="G44" s="1445"/>
      <c r="H44" s="1445"/>
      <c r="I44" s="1445"/>
      <c r="J44" s="1445"/>
      <c r="K44" s="1445"/>
      <c r="L44" s="1445"/>
      <c r="M44" s="1445"/>
      <c r="N44" s="1445"/>
      <c r="O44" s="1445"/>
      <c r="P44" s="1445"/>
    </row>
    <row r="45" spans="1:16" x14ac:dyDescent="0.25">
      <c r="A45" s="1457" t="s">
        <v>1</v>
      </c>
      <c r="B45" s="1457"/>
      <c r="C45" s="1457" t="s">
        <v>0</v>
      </c>
      <c r="D45" s="1457"/>
      <c r="E45" s="1457"/>
      <c r="F45" s="1457"/>
      <c r="G45" s="1457"/>
      <c r="H45" s="1457"/>
      <c r="I45" s="1451" t="s">
        <v>10</v>
      </c>
      <c r="J45" s="1453"/>
      <c r="K45" s="38">
        <v>2023</v>
      </c>
      <c r="L45" s="38">
        <v>2024</v>
      </c>
      <c r="M45" s="38">
        <v>2025</v>
      </c>
      <c r="N45" s="38">
        <v>2026</v>
      </c>
      <c r="O45" s="38">
        <v>2027</v>
      </c>
      <c r="P45" s="38">
        <v>2028</v>
      </c>
    </row>
    <row r="46" spans="1:16" ht="44.25" x14ac:dyDescent="0.25">
      <c r="A46" s="1457"/>
      <c r="B46" s="1457"/>
      <c r="C46" s="41" t="s">
        <v>3</v>
      </c>
      <c r="D46" s="41" t="s">
        <v>4</v>
      </c>
      <c r="E46" s="41" t="s">
        <v>5</v>
      </c>
      <c r="F46" s="41" t="s">
        <v>6</v>
      </c>
      <c r="G46" s="41" t="s">
        <v>7</v>
      </c>
      <c r="H46" s="41" t="s">
        <v>8</v>
      </c>
      <c r="I46" s="1454"/>
      <c r="J46" s="1456"/>
      <c r="K46" s="49" t="s">
        <v>11</v>
      </c>
      <c r="L46" s="49" t="s">
        <v>11</v>
      </c>
      <c r="M46" s="49" t="s">
        <v>12</v>
      </c>
      <c r="N46" s="49" t="s">
        <v>13</v>
      </c>
      <c r="O46" s="49" t="s">
        <v>14</v>
      </c>
      <c r="P46" s="49" t="s">
        <v>14</v>
      </c>
    </row>
    <row r="47" spans="1:16" x14ac:dyDescent="0.25">
      <c r="A47" s="1487" t="s">
        <v>9</v>
      </c>
      <c r="B47" s="1488"/>
      <c r="C47" s="53"/>
      <c r="D47" s="53"/>
      <c r="E47" s="53"/>
      <c r="F47" s="53"/>
      <c r="G47" s="53"/>
      <c r="H47" s="53"/>
      <c r="I47" s="1489"/>
      <c r="J47" s="1490"/>
      <c r="K47" s="54"/>
      <c r="L47" s="54"/>
      <c r="M47" s="53"/>
      <c r="N47" s="53"/>
      <c r="O47" s="53"/>
      <c r="P47" s="53"/>
    </row>
    <row r="48" spans="1:16" x14ac:dyDescent="0.25">
      <c r="A48" s="1463"/>
      <c r="B48" s="1464"/>
      <c r="C48" s="44"/>
      <c r="D48" s="44"/>
      <c r="E48" s="44"/>
      <c r="F48" s="44"/>
      <c r="G48" s="44"/>
      <c r="H48" s="164"/>
      <c r="I48" s="1468"/>
      <c r="J48" s="1469"/>
      <c r="K48" s="38"/>
      <c r="L48" s="38"/>
      <c r="M48" s="165"/>
      <c r="N48" s="166"/>
      <c r="O48" s="166"/>
      <c r="P48" s="44"/>
    </row>
    <row r="49" spans="1:16" x14ac:dyDescent="0.25">
      <c r="A49" s="1468"/>
      <c r="B49" s="1469"/>
      <c r="C49" s="44"/>
      <c r="D49" s="44"/>
      <c r="E49" s="44"/>
      <c r="F49" s="44"/>
      <c r="G49" s="44"/>
      <c r="H49" s="44"/>
      <c r="I49" s="1468"/>
      <c r="J49" s="1469"/>
      <c r="K49" s="38"/>
      <c r="L49" s="38"/>
      <c r="M49" s="44"/>
      <c r="N49" s="44"/>
      <c r="O49" s="44"/>
      <c r="P49" s="44"/>
    </row>
    <row r="50" spans="1:16" x14ac:dyDescent="0.25">
      <c r="A50" s="1468"/>
      <c r="B50" s="1507"/>
    </row>
    <row r="51" spans="1:16" x14ac:dyDescent="0.25">
      <c r="A51" s="1519" t="s">
        <v>15</v>
      </c>
      <c r="B51" s="1519"/>
      <c r="C51" s="1519"/>
      <c r="D51" s="1519"/>
      <c r="E51" s="1519"/>
      <c r="F51" s="1519"/>
      <c r="G51" s="1519"/>
      <c r="H51" s="1519"/>
      <c r="I51" s="1519"/>
      <c r="J51" s="1519"/>
      <c r="K51" s="1519"/>
      <c r="L51" s="1519"/>
      <c r="M51" s="1519"/>
      <c r="N51" s="1519"/>
      <c r="O51" s="1519"/>
      <c r="P51" s="1520"/>
    </row>
    <row r="52" spans="1:16" x14ac:dyDescent="0.25">
      <c r="A52" s="1491"/>
      <c r="B52" s="1493"/>
      <c r="C52" s="1491"/>
      <c r="D52" s="1492"/>
      <c r="E52" s="1492"/>
      <c r="F52" s="1492"/>
      <c r="G52" s="1492"/>
      <c r="H52" s="1492"/>
      <c r="I52" s="1492"/>
      <c r="J52" s="1492"/>
      <c r="K52" s="1492"/>
      <c r="L52" s="1492"/>
      <c r="M52" s="1492"/>
      <c r="N52" s="1493"/>
      <c r="O52" s="1494" t="s">
        <v>0</v>
      </c>
      <c r="P52" s="1494"/>
    </row>
    <row r="53" spans="1:16" x14ac:dyDescent="0.25">
      <c r="A53" s="1495" t="s">
        <v>16</v>
      </c>
      <c r="B53" s="1495"/>
      <c r="C53" s="1491" t="s">
        <v>313</v>
      </c>
      <c r="D53" s="1492"/>
      <c r="E53" s="1492"/>
      <c r="F53" s="1492"/>
      <c r="G53" s="1492"/>
      <c r="H53" s="1492"/>
      <c r="I53" s="1492"/>
      <c r="J53" s="1492"/>
      <c r="K53" s="1492"/>
      <c r="L53" s="1492"/>
      <c r="M53" s="1492"/>
      <c r="N53" s="1493"/>
      <c r="O53" s="1496" t="s">
        <v>172</v>
      </c>
      <c r="P53" s="1496"/>
    </row>
    <row r="54" spans="1:16" x14ac:dyDescent="0.25">
      <c r="A54" s="1495" t="s">
        <v>17</v>
      </c>
      <c r="B54" s="1495"/>
      <c r="C54" s="1491" t="s">
        <v>121</v>
      </c>
      <c r="D54" s="1492"/>
      <c r="E54" s="1492"/>
      <c r="F54" s="1492"/>
      <c r="G54" s="1492"/>
      <c r="H54" s="1492"/>
      <c r="I54" s="1492"/>
      <c r="J54" s="1492"/>
      <c r="K54" s="1492"/>
      <c r="L54" s="1492"/>
      <c r="M54" s="1492"/>
      <c r="N54" s="1493"/>
      <c r="O54" s="1494">
        <v>61</v>
      </c>
      <c r="P54" s="1494"/>
    </row>
    <row r="55" spans="1:16" x14ac:dyDescent="0.25">
      <c r="A55" s="1495" t="s">
        <v>18</v>
      </c>
      <c r="B55" s="1495"/>
      <c r="C55" s="1491" t="s">
        <v>314</v>
      </c>
      <c r="D55" s="1492"/>
      <c r="E55" s="1492"/>
      <c r="F55" s="1492"/>
      <c r="G55" s="1492"/>
      <c r="H55" s="1492"/>
      <c r="I55" s="1492"/>
      <c r="J55" s="1492"/>
      <c r="K55" s="1492"/>
      <c r="L55" s="1492"/>
      <c r="M55" s="1492"/>
      <c r="N55" s="1493"/>
      <c r="O55" s="1496" t="s">
        <v>144</v>
      </c>
      <c r="P55" s="1496"/>
    </row>
    <row r="56" spans="1:16" x14ac:dyDescent="0.25">
      <c r="A56" s="55"/>
      <c r="B56" s="55"/>
      <c r="C56" s="55"/>
      <c r="D56" s="55"/>
      <c r="E56" s="55"/>
      <c r="F56" s="55"/>
      <c r="G56" s="55"/>
      <c r="H56" s="55"/>
      <c r="I56" s="55"/>
      <c r="J56" s="55"/>
      <c r="K56" s="55"/>
      <c r="L56" s="55"/>
      <c r="M56" s="55"/>
      <c r="N56" s="55"/>
      <c r="O56" s="55"/>
      <c r="P56" s="55"/>
    </row>
    <row r="57" spans="1:16" x14ac:dyDescent="0.25">
      <c r="A57" s="1508" t="s">
        <v>154</v>
      </c>
      <c r="B57" s="1508"/>
      <c r="C57" s="1508"/>
      <c r="D57" s="1508"/>
      <c r="E57" s="1508"/>
      <c r="F57" s="1508"/>
      <c r="G57" s="1508"/>
      <c r="H57" s="1508"/>
      <c r="I57" s="1508"/>
      <c r="J57" s="1508"/>
      <c r="K57" s="1508"/>
      <c r="L57" s="1508"/>
      <c r="M57" s="1508"/>
      <c r="N57" s="1508"/>
      <c r="O57" s="1508"/>
      <c r="P57" s="1508"/>
    </row>
    <row r="58" spans="1:16" s="136" customFormat="1" ht="36.75" customHeight="1" x14ac:dyDescent="0.25">
      <c r="A58" s="1509" t="s">
        <v>20</v>
      </c>
      <c r="B58" s="1510"/>
      <c r="C58" s="1511"/>
      <c r="D58" s="1512" t="s">
        <v>173</v>
      </c>
      <c r="E58" s="1512"/>
      <c r="F58" s="1512"/>
      <c r="G58" s="1512"/>
      <c r="H58" s="1512"/>
      <c r="I58" s="1512"/>
      <c r="J58" s="1512"/>
      <c r="K58" s="1512"/>
      <c r="L58" s="1512"/>
      <c r="M58" s="1512"/>
      <c r="N58" s="1512"/>
      <c r="O58" s="1512"/>
      <c r="P58" s="1512"/>
    </row>
    <row r="59" spans="1:16" s="136" customFormat="1" ht="79.5" customHeight="1" x14ac:dyDescent="0.25">
      <c r="A59" s="1513" t="s">
        <v>348</v>
      </c>
      <c r="B59" s="1514"/>
      <c r="C59" s="1515"/>
      <c r="D59" s="1294" t="s">
        <v>369</v>
      </c>
      <c r="E59" s="1294"/>
      <c r="F59" s="1294"/>
      <c r="G59" s="1294"/>
      <c r="H59" s="1294"/>
      <c r="I59" s="1294"/>
      <c r="J59" s="1294"/>
      <c r="K59" s="1294"/>
      <c r="L59" s="1294"/>
      <c r="M59" s="1294"/>
      <c r="N59" s="1294"/>
      <c r="O59" s="1294"/>
      <c r="P59" s="1294"/>
    </row>
    <row r="60" spans="1:16" s="136" customFormat="1" ht="36" customHeight="1" thickBot="1" x14ac:dyDescent="0.3">
      <c r="A60" s="1516" t="s">
        <v>21</v>
      </c>
      <c r="B60" s="1517"/>
      <c r="C60" s="1518"/>
      <c r="D60" s="1512" t="s">
        <v>174</v>
      </c>
      <c r="E60" s="1512"/>
      <c r="F60" s="1512"/>
      <c r="G60" s="1512"/>
      <c r="H60" s="1512"/>
      <c r="I60" s="1512"/>
      <c r="J60" s="1512"/>
      <c r="K60" s="1512"/>
      <c r="L60" s="1512"/>
      <c r="M60" s="1512"/>
      <c r="N60" s="1512"/>
      <c r="O60" s="1512"/>
      <c r="P60" s="1512"/>
    </row>
    <row r="61" spans="1:16" s="136" customFormat="1" ht="16.5" thickBot="1" x14ac:dyDescent="0.3">
      <c r="A61" s="1481" t="s">
        <v>19</v>
      </c>
      <c r="B61" s="1481"/>
      <c r="C61" s="1481"/>
      <c r="D61" s="1481"/>
      <c r="E61" s="1481"/>
      <c r="F61" s="1481"/>
      <c r="G61" s="1481"/>
      <c r="H61" s="1481"/>
      <c r="I61" s="1481"/>
      <c r="J61" s="1481"/>
      <c r="K61" s="1481"/>
      <c r="L61" s="1481"/>
      <c r="M61" s="1481"/>
      <c r="N61" s="1481"/>
      <c r="O61" s="1481"/>
      <c r="P61" s="1481"/>
    </row>
    <row r="62" spans="1:16" s="136" customFormat="1" ht="15.75" x14ac:dyDescent="0.25">
      <c r="A62" s="1482" t="s">
        <v>22</v>
      </c>
      <c r="B62" s="1497" t="s">
        <v>0</v>
      </c>
      <c r="C62" s="1499" t="s">
        <v>1</v>
      </c>
      <c r="D62" s="1500"/>
      <c r="E62" s="1500"/>
      <c r="F62" s="1500"/>
      <c r="G62" s="1500"/>
      <c r="H62" s="1500"/>
      <c r="I62" s="1500"/>
      <c r="J62" s="1503" t="s">
        <v>26</v>
      </c>
      <c r="K62" s="183">
        <v>2023</v>
      </c>
      <c r="L62" s="183">
        <v>2024</v>
      </c>
      <c r="M62" s="183">
        <v>2025</v>
      </c>
      <c r="N62" s="183">
        <v>2026</v>
      </c>
      <c r="O62" s="183">
        <v>2027</v>
      </c>
      <c r="P62" s="137">
        <v>2028</v>
      </c>
    </row>
    <row r="63" spans="1:16" s="136" customFormat="1" ht="49.5" x14ac:dyDescent="0.25">
      <c r="A63" s="1483"/>
      <c r="B63" s="1498"/>
      <c r="C63" s="1501"/>
      <c r="D63" s="1502"/>
      <c r="E63" s="1502"/>
      <c r="F63" s="1502"/>
      <c r="G63" s="1502"/>
      <c r="H63" s="1502"/>
      <c r="I63" s="1502"/>
      <c r="J63" s="1504"/>
      <c r="K63" s="138" t="s">
        <v>11</v>
      </c>
      <c r="L63" s="138" t="s">
        <v>11</v>
      </c>
      <c r="M63" s="138" t="s">
        <v>12</v>
      </c>
      <c r="N63" s="138" t="s">
        <v>13</v>
      </c>
      <c r="O63" s="138" t="s">
        <v>14</v>
      </c>
      <c r="P63" s="139" t="s">
        <v>14</v>
      </c>
    </row>
    <row r="64" spans="1:16" s="136" customFormat="1" ht="48" customHeight="1" x14ac:dyDescent="0.25">
      <c r="A64" s="149" t="s">
        <v>23</v>
      </c>
      <c r="B64" s="142" t="s">
        <v>102</v>
      </c>
      <c r="C64" s="1505" t="s">
        <v>175</v>
      </c>
      <c r="D64" s="1505"/>
      <c r="E64" s="1505"/>
      <c r="F64" s="1505"/>
      <c r="G64" s="1505"/>
      <c r="H64" s="1505"/>
      <c r="I64" s="1505"/>
      <c r="J64" s="101" t="s">
        <v>74</v>
      </c>
      <c r="K64" s="189">
        <v>50</v>
      </c>
      <c r="L64" s="189">
        <v>30</v>
      </c>
      <c r="M64" s="190">
        <v>40</v>
      </c>
      <c r="N64" s="190">
        <v>40</v>
      </c>
      <c r="O64" s="190">
        <v>40</v>
      </c>
      <c r="P64" s="190">
        <v>40</v>
      </c>
    </row>
    <row r="65" spans="1:16" s="136" customFormat="1" ht="29.25" customHeight="1" x14ac:dyDescent="0.25">
      <c r="A65" s="1523" t="s">
        <v>176</v>
      </c>
      <c r="B65" s="142" t="s">
        <v>123</v>
      </c>
      <c r="C65" s="1528" t="s">
        <v>177</v>
      </c>
      <c r="D65" s="1528"/>
      <c r="E65" s="1528"/>
      <c r="F65" s="1528"/>
      <c r="G65" s="1528"/>
      <c r="H65" s="1528"/>
      <c r="I65" s="1528"/>
      <c r="J65" s="191" t="s">
        <v>79</v>
      </c>
      <c r="K65" s="192">
        <v>447</v>
      </c>
      <c r="L65" s="189">
        <v>191</v>
      </c>
      <c r="M65" s="193">
        <v>175</v>
      </c>
      <c r="N65" s="193">
        <v>175</v>
      </c>
      <c r="O65" s="193">
        <v>175</v>
      </c>
      <c r="P65" s="193">
        <v>175</v>
      </c>
    </row>
    <row r="66" spans="1:16" s="136" customFormat="1" ht="30" customHeight="1" x14ac:dyDescent="0.25">
      <c r="A66" s="1524"/>
      <c r="B66" s="142" t="s">
        <v>80</v>
      </c>
      <c r="C66" s="1525" t="s">
        <v>178</v>
      </c>
      <c r="D66" s="1525"/>
      <c r="E66" s="1525"/>
      <c r="F66" s="1525"/>
      <c r="G66" s="1525"/>
      <c r="H66" s="1525"/>
      <c r="I66" s="1525"/>
      <c r="J66" s="191" t="s">
        <v>79</v>
      </c>
      <c r="K66" s="192">
        <v>5</v>
      </c>
      <c r="L66" s="189">
        <v>2</v>
      </c>
      <c r="M66" s="193">
        <v>2</v>
      </c>
      <c r="N66" s="193">
        <v>2</v>
      </c>
      <c r="O66" s="193">
        <v>2</v>
      </c>
      <c r="P66" s="193">
        <v>2</v>
      </c>
    </row>
    <row r="67" spans="1:16" s="136" customFormat="1" ht="26.45" customHeight="1" x14ac:dyDescent="0.25">
      <c r="A67" s="1523" t="s">
        <v>25</v>
      </c>
      <c r="B67" s="142" t="s">
        <v>86</v>
      </c>
      <c r="C67" s="1528" t="s">
        <v>179</v>
      </c>
      <c r="D67" s="1528"/>
      <c r="E67" s="1528"/>
      <c r="F67" s="1528"/>
      <c r="G67" s="1528"/>
      <c r="H67" s="1528"/>
      <c r="I67" s="1528"/>
      <c r="J67" s="119" t="s">
        <v>74</v>
      </c>
      <c r="K67" s="192">
        <v>4</v>
      </c>
      <c r="L67" s="189">
        <v>90</v>
      </c>
      <c r="M67" s="193">
        <v>100</v>
      </c>
      <c r="N67" s="193">
        <v>100</v>
      </c>
      <c r="O67" s="193">
        <v>100</v>
      </c>
      <c r="P67" s="193">
        <v>100</v>
      </c>
    </row>
    <row r="68" spans="1:16" s="136" customFormat="1" ht="24" customHeight="1" x14ac:dyDescent="0.25">
      <c r="A68" s="1526"/>
      <c r="B68" s="142" t="s">
        <v>87</v>
      </c>
      <c r="C68" s="1525" t="s">
        <v>180</v>
      </c>
      <c r="D68" s="1525"/>
      <c r="E68" s="1525"/>
      <c r="F68" s="1525"/>
      <c r="G68" s="1525"/>
      <c r="H68" s="1525"/>
      <c r="I68" s="1525"/>
      <c r="J68" s="119" t="s">
        <v>74</v>
      </c>
      <c r="K68" s="192">
        <v>1</v>
      </c>
      <c r="L68" s="189">
        <v>99</v>
      </c>
      <c r="M68" s="193">
        <v>100</v>
      </c>
      <c r="N68" s="193">
        <v>100</v>
      </c>
      <c r="O68" s="193">
        <v>100</v>
      </c>
      <c r="P68" s="193">
        <v>100</v>
      </c>
    </row>
    <row r="69" spans="1:16" s="136" customFormat="1" ht="45" customHeight="1" thickBot="1" x14ac:dyDescent="0.3">
      <c r="A69" s="1527"/>
      <c r="B69" s="141" t="s">
        <v>105</v>
      </c>
      <c r="C69" s="1529" t="s">
        <v>181</v>
      </c>
      <c r="D69" s="1529"/>
      <c r="E69" s="1529"/>
      <c r="F69" s="1529"/>
      <c r="G69" s="1529"/>
      <c r="H69" s="1529"/>
      <c r="I69" s="1529"/>
      <c r="J69" s="119" t="s">
        <v>74</v>
      </c>
      <c r="K69" s="192">
        <v>99.7</v>
      </c>
      <c r="L69" s="189">
        <v>99</v>
      </c>
      <c r="M69" s="193">
        <v>100</v>
      </c>
      <c r="N69" s="193">
        <v>100</v>
      </c>
      <c r="O69" s="193">
        <v>100</v>
      </c>
      <c r="P69" s="193">
        <v>100</v>
      </c>
    </row>
    <row r="70" spans="1:16" x14ac:dyDescent="0.25">
      <c r="A70" s="1530" t="s">
        <v>160</v>
      </c>
      <c r="B70" s="1531"/>
      <c r="C70" s="1531"/>
      <c r="D70" s="1531"/>
      <c r="E70" s="1531"/>
      <c r="F70" s="1531"/>
      <c r="G70" s="1531"/>
      <c r="H70" s="1531"/>
      <c r="I70" s="1531"/>
      <c r="J70" s="1531"/>
      <c r="K70" s="1531"/>
      <c r="L70" s="1531"/>
      <c r="M70" s="1531"/>
      <c r="N70" s="1531"/>
      <c r="O70" s="1531"/>
      <c r="P70" s="1532"/>
    </row>
    <row r="71" spans="1:16" x14ac:dyDescent="0.25">
      <c r="A71" s="1533" t="s">
        <v>1</v>
      </c>
      <c r="B71" s="1534"/>
      <c r="C71" s="1534"/>
      <c r="D71" s="1535"/>
      <c r="E71" s="1539" t="s">
        <v>0</v>
      </c>
      <c r="F71" s="1540"/>
      <c r="G71" s="1506">
        <v>2023</v>
      </c>
      <c r="H71" s="1506"/>
      <c r="I71" s="57">
        <v>2024</v>
      </c>
      <c r="J71" s="57">
        <v>2025</v>
      </c>
      <c r="K71" s="1494">
        <v>2026</v>
      </c>
      <c r="L71" s="1494"/>
      <c r="M71" s="1494">
        <v>2027</v>
      </c>
      <c r="N71" s="1494"/>
      <c r="O71" s="1494">
        <v>2028</v>
      </c>
      <c r="P71" s="1494"/>
    </row>
    <row r="72" spans="1:16" ht="30" x14ac:dyDescent="0.25">
      <c r="A72" s="1536"/>
      <c r="B72" s="1537"/>
      <c r="C72" s="1537"/>
      <c r="D72" s="1538"/>
      <c r="E72" s="57" t="s">
        <v>36</v>
      </c>
      <c r="F72" s="145" t="s">
        <v>37</v>
      </c>
      <c r="G72" s="1539" t="s">
        <v>11</v>
      </c>
      <c r="H72" s="1540"/>
      <c r="I72" s="57" t="s">
        <v>11</v>
      </c>
      <c r="J72" s="57" t="s">
        <v>12</v>
      </c>
      <c r="K72" s="1539" t="s">
        <v>13</v>
      </c>
      <c r="L72" s="1540"/>
      <c r="M72" s="1539" t="s">
        <v>14</v>
      </c>
      <c r="N72" s="1540"/>
      <c r="O72" s="1539" t="s">
        <v>14</v>
      </c>
      <c r="P72" s="1540"/>
    </row>
    <row r="73" spans="1:16" x14ac:dyDescent="0.25">
      <c r="A73" s="1541" t="s">
        <v>161</v>
      </c>
      <c r="B73" s="1542"/>
      <c r="C73" s="1542"/>
      <c r="D73" s="1543"/>
      <c r="E73" s="58" t="s">
        <v>114</v>
      </c>
      <c r="F73" s="57"/>
      <c r="G73" s="1544">
        <f>G74</f>
        <v>38761.4</v>
      </c>
      <c r="H73" s="1545"/>
      <c r="I73" s="167">
        <f>I74+I75</f>
        <v>49252.800000000003</v>
      </c>
      <c r="J73" s="167">
        <f>J74+J75</f>
        <v>80000</v>
      </c>
      <c r="K73" s="1544">
        <f>K74+K75</f>
        <v>80000</v>
      </c>
      <c r="L73" s="1545"/>
      <c r="M73" s="1544">
        <f t="shared" ref="M73" si="7">M74+M75</f>
        <v>80000</v>
      </c>
      <c r="N73" s="1545"/>
      <c r="O73" s="1544">
        <f t="shared" ref="O73" si="8">O74+O75</f>
        <v>80000</v>
      </c>
      <c r="P73" s="1545"/>
    </row>
    <row r="74" spans="1:16" x14ac:dyDescent="0.25">
      <c r="A74" s="1546" t="s">
        <v>182</v>
      </c>
      <c r="B74" s="1547"/>
      <c r="C74" s="1547"/>
      <c r="D74" s="1548"/>
      <c r="E74" s="169"/>
      <c r="F74" s="145">
        <v>254000</v>
      </c>
      <c r="G74" s="1549">
        <v>38761.4</v>
      </c>
      <c r="H74" s="1549"/>
      <c r="I74" s="170">
        <v>25567.9</v>
      </c>
      <c r="J74" s="170"/>
      <c r="K74" s="1549"/>
      <c r="L74" s="1549"/>
      <c r="M74" s="1549"/>
      <c r="N74" s="1549"/>
      <c r="O74" s="1549"/>
      <c r="P74" s="1549"/>
    </row>
    <row r="75" spans="1:16" ht="27.6" customHeight="1" x14ac:dyDescent="0.25">
      <c r="A75" s="1276" t="s">
        <v>315</v>
      </c>
      <c r="B75" s="1277"/>
      <c r="C75" s="1277"/>
      <c r="D75" s="1278"/>
      <c r="E75" s="57"/>
      <c r="F75" s="57">
        <v>263110</v>
      </c>
      <c r="G75" s="1506"/>
      <c r="H75" s="1506"/>
      <c r="I75" s="170">
        <v>23684.9</v>
      </c>
      <c r="J75" s="170">
        <v>80000</v>
      </c>
      <c r="K75" s="1549">
        <v>80000</v>
      </c>
      <c r="L75" s="1549"/>
      <c r="M75" s="1549">
        <v>80000</v>
      </c>
      <c r="N75" s="1549"/>
      <c r="O75" s="1549">
        <v>80000</v>
      </c>
      <c r="P75" s="1549"/>
    </row>
    <row r="76" spans="1:16" x14ac:dyDescent="0.25">
      <c r="A76" s="55"/>
      <c r="B76" s="55"/>
      <c r="C76" s="55"/>
      <c r="D76" s="55"/>
      <c r="E76" s="55"/>
      <c r="F76" s="55"/>
      <c r="G76" s="55"/>
      <c r="H76" s="55"/>
      <c r="I76" s="55"/>
      <c r="J76" s="55"/>
      <c r="K76" s="55"/>
      <c r="L76" s="55"/>
      <c r="M76" s="55"/>
      <c r="N76" s="55"/>
      <c r="O76" s="55"/>
      <c r="P76" s="55"/>
    </row>
    <row r="77" spans="1:16" x14ac:dyDescent="0.25">
      <c r="A77" s="1560" t="s">
        <v>162</v>
      </c>
      <c r="B77" s="1560"/>
      <c r="C77" s="1560"/>
      <c r="D77" s="1560"/>
      <c r="E77" s="1560"/>
      <c r="F77" s="1560"/>
      <c r="G77" s="1560"/>
      <c r="H77" s="1560"/>
      <c r="I77" s="1560"/>
      <c r="J77" s="1560"/>
      <c r="K77" s="1560"/>
      <c r="L77" s="1560"/>
      <c r="M77" s="1560"/>
      <c r="N77" s="1560"/>
      <c r="O77" s="1560"/>
      <c r="P77" s="1560"/>
    </row>
    <row r="78" spans="1:16" x14ac:dyDescent="0.25">
      <c r="A78" s="1506" t="s">
        <v>1</v>
      </c>
      <c r="B78" s="1506"/>
      <c r="C78" s="1506"/>
      <c r="D78" s="1506"/>
      <c r="E78" s="1506" t="s">
        <v>0</v>
      </c>
      <c r="F78" s="1506"/>
      <c r="G78" s="1506"/>
      <c r="H78" s="1506"/>
      <c r="I78" s="1561" t="s">
        <v>41</v>
      </c>
      <c r="J78" s="1561" t="s">
        <v>40</v>
      </c>
      <c r="K78" s="1561" t="s">
        <v>358</v>
      </c>
      <c r="L78" s="146">
        <v>2025</v>
      </c>
      <c r="M78" s="1561" t="s">
        <v>359</v>
      </c>
      <c r="N78" s="57">
        <v>2026</v>
      </c>
      <c r="O78" s="57">
        <v>2027</v>
      </c>
      <c r="P78" s="57">
        <v>2028</v>
      </c>
    </row>
    <row r="79" spans="1:16" ht="50.25" x14ac:dyDescent="0.25">
      <c r="A79" s="1506"/>
      <c r="B79" s="1506"/>
      <c r="C79" s="1506"/>
      <c r="D79" s="1506"/>
      <c r="E79" s="57" t="s">
        <v>42</v>
      </c>
      <c r="F79" s="57" t="s">
        <v>36</v>
      </c>
      <c r="G79" s="171" t="s">
        <v>13</v>
      </c>
      <c r="H79" s="145" t="s">
        <v>37</v>
      </c>
      <c r="I79" s="1561"/>
      <c r="J79" s="1561"/>
      <c r="K79" s="1561"/>
      <c r="L79" s="172" t="s">
        <v>39</v>
      </c>
      <c r="M79" s="1561"/>
      <c r="N79" s="171" t="s">
        <v>13</v>
      </c>
      <c r="O79" s="171" t="s">
        <v>14</v>
      </c>
      <c r="P79" s="171" t="s">
        <v>14</v>
      </c>
    </row>
    <row r="80" spans="1:16" x14ac:dyDescent="0.25">
      <c r="A80" s="1443">
        <v>1</v>
      </c>
      <c r="B80" s="1562"/>
      <c r="C80" s="1562"/>
      <c r="D80" s="1444"/>
      <c r="E80" s="38">
        <v>2</v>
      </c>
      <c r="F80" s="38">
        <v>3</v>
      </c>
      <c r="G80" s="38">
        <v>4</v>
      </c>
      <c r="H80" s="38">
        <v>5</v>
      </c>
      <c r="I80" s="38">
        <v>6</v>
      </c>
      <c r="J80" s="38">
        <v>7</v>
      </c>
      <c r="K80" s="38">
        <v>8</v>
      </c>
      <c r="L80" s="38">
        <v>9</v>
      </c>
      <c r="M80" s="38" t="s">
        <v>43</v>
      </c>
      <c r="N80" s="38">
        <v>11</v>
      </c>
      <c r="O80" s="38">
        <v>12</v>
      </c>
      <c r="P80" s="38">
        <v>13</v>
      </c>
    </row>
    <row r="81" spans="1:20" x14ac:dyDescent="0.25">
      <c r="A81" s="1460"/>
      <c r="B81" s="1563"/>
      <c r="C81" s="1563"/>
      <c r="D81" s="1461"/>
      <c r="E81" s="53"/>
      <c r="F81" s="53"/>
      <c r="G81" s="53"/>
      <c r="H81" s="53"/>
      <c r="I81" s="168"/>
      <c r="J81" s="53"/>
      <c r="K81" s="168"/>
      <c r="L81" s="53"/>
      <c r="M81" s="168"/>
      <c r="N81" s="45"/>
      <c r="O81" s="45"/>
      <c r="P81" s="44"/>
    </row>
    <row r="82" spans="1:20" x14ac:dyDescent="0.25">
      <c r="A82" s="1468"/>
      <c r="B82" s="1507"/>
      <c r="C82" s="1507"/>
      <c r="D82" s="1469"/>
      <c r="E82" s="44"/>
      <c r="F82" s="44"/>
      <c r="G82" s="44"/>
      <c r="H82" s="44"/>
      <c r="I82" s="44"/>
      <c r="J82" s="44"/>
      <c r="K82" s="44"/>
      <c r="L82" s="44"/>
      <c r="M82" s="44"/>
      <c r="N82" s="44"/>
      <c r="O82" s="44"/>
      <c r="P82" s="44"/>
    </row>
    <row r="83" spans="1:20" x14ac:dyDescent="0.25">
      <c r="A83" s="1468"/>
      <c r="B83" s="1507"/>
      <c r="C83" s="1507"/>
      <c r="D83" s="1469"/>
      <c r="E83" s="44"/>
      <c r="F83" s="44"/>
      <c r="G83" s="44"/>
      <c r="H83" s="44"/>
      <c r="I83" s="44"/>
      <c r="J83" s="44"/>
      <c r="K83" s="44"/>
      <c r="L83" s="44"/>
      <c r="M83" s="44"/>
      <c r="N83" s="44"/>
      <c r="O83" s="44"/>
      <c r="P83" s="44"/>
      <c r="T83" s="35" t="s">
        <v>118</v>
      </c>
    </row>
    <row r="85" spans="1:20" s="40" customFormat="1" x14ac:dyDescent="0.25">
      <c r="A85" s="1550" t="s">
        <v>44</v>
      </c>
      <c r="B85" s="1551"/>
      <c r="C85" s="1551"/>
      <c r="D85" s="1551"/>
      <c r="E85" s="1551"/>
      <c r="F85" s="1551"/>
      <c r="G85" s="1551"/>
      <c r="H85" s="1551"/>
      <c r="I85" s="1551"/>
      <c r="J85" s="1551"/>
      <c r="K85" s="1551"/>
      <c r="L85" s="1551"/>
      <c r="M85" s="1551"/>
      <c r="N85" s="1551"/>
      <c r="O85" s="1551"/>
      <c r="P85" s="1552"/>
    </row>
    <row r="86" spans="1:20" s="40" customFormat="1" x14ac:dyDescent="0.25">
      <c r="A86" s="1553" t="s">
        <v>45</v>
      </c>
      <c r="B86" s="1554"/>
      <c r="C86" s="1554"/>
      <c r="D86" s="1554"/>
      <c r="E86" s="1554"/>
      <c r="F86" s="1554"/>
      <c r="G86" s="1554"/>
      <c r="H86" s="1554"/>
      <c r="I86" s="1554"/>
      <c r="J86" s="1554"/>
      <c r="K86" s="1554"/>
      <c r="L86" s="1554"/>
      <c r="M86" s="1554"/>
      <c r="N86" s="1554"/>
      <c r="O86" s="1554"/>
      <c r="P86" s="1555"/>
    </row>
    <row r="87" spans="1:20" s="40" customFormat="1" x14ac:dyDescent="0.25">
      <c r="A87" s="1553" t="s">
        <v>46</v>
      </c>
      <c r="B87" s="1554"/>
      <c r="C87" s="1554"/>
      <c r="D87" s="1554"/>
      <c r="E87" s="1554"/>
      <c r="F87" s="1554"/>
      <c r="G87" s="1554"/>
      <c r="H87" s="1554"/>
      <c r="I87" s="1554"/>
      <c r="J87" s="1554"/>
      <c r="K87" s="1554"/>
      <c r="L87" s="1554"/>
      <c r="M87" s="1554"/>
      <c r="N87" s="1554"/>
      <c r="O87" s="1554"/>
      <c r="P87" s="1555"/>
    </row>
    <row r="88" spans="1:20" s="40" customFormat="1" x14ac:dyDescent="0.25">
      <c r="A88" s="1556" t="s">
        <v>47</v>
      </c>
      <c r="B88" s="1557"/>
      <c r="C88" s="1557"/>
      <c r="D88" s="1557"/>
      <c r="E88" s="1557"/>
      <c r="F88" s="1557"/>
      <c r="G88" s="1557"/>
      <c r="H88" s="1557"/>
      <c r="I88" s="1557"/>
      <c r="J88" s="1557"/>
      <c r="K88" s="1557"/>
      <c r="L88" s="1557"/>
      <c r="M88" s="1557"/>
      <c r="N88" s="1557"/>
      <c r="O88" s="1557"/>
      <c r="P88" s="1558"/>
    </row>
    <row r="90" spans="1:20" x14ac:dyDescent="0.25">
      <c r="A90" s="1559" t="s">
        <v>163</v>
      </c>
      <c r="B90" s="1559"/>
      <c r="C90" s="1559"/>
      <c r="D90" s="1559"/>
      <c r="E90" s="1559"/>
      <c r="F90" s="1559"/>
      <c r="G90" s="1559"/>
      <c r="H90" s="1559"/>
      <c r="I90" s="1559"/>
      <c r="J90" s="1559"/>
      <c r="K90" s="1559"/>
      <c r="L90" s="1559"/>
      <c r="M90" s="1559"/>
      <c r="N90" s="1559"/>
      <c r="O90" s="1559"/>
      <c r="P90" s="1559"/>
    </row>
    <row r="91" spans="1:20" x14ac:dyDescent="0.25">
      <c r="A91" s="66"/>
      <c r="C91" s="66"/>
      <c r="D91" s="66"/>
      <c r="E91" s="66"/>
      <c r="F91" s="66"/>
      <c r="G91" s="66"/>
      <c r="H91" s="66"/>
      <c r="I91" s="66"/>
      <c r="J91" s="66"/>
      <c r="K91" s="66"/>
      <c r="L91" s="66"/>
      <c r="M91" s="66"/>
      <c r="N91" s="66"/>
      <c r="O91" s="66"/>
      <c r="P91" s="66"/>
    </row>
  </sheetData>
  <mergeCells count="214">
    <mergeCell ref="A87:P87"/>
    <mergeCell ref="A88:P88"/>
    <mergeCell ref="A90:P90"/>
    <mergeCell ref="A77:P77"/>
    <mergeCell ref="A78:D79"/>
    <mergeCell ref="E78:H78"/>
    <mergeCell ref="I78:I79"/>
    <mergeCell ref="J78:J79"/>
    <mergeCell ref="K78:K79"/>
    <mergeCell ref="M78:M79"/>
    <mergeCell ref="A80:D80"/>
    <mergeCell ref="A81:D81"/>
    <mergeCell ref="A75:D75"/>
    <mergeCell ref="G75:H75"/>
    <mergeCell ref="K75:L75"/>
    <mergeCell ref="M75:N75"/>
    <mergeCell ref="O75:P75"/>
    <mergeCell ref="A82:D82"/>
    <mergeCell ref="A83:D83"/>
    <mergeCell ref="A85:P85"/>
    <mergeCell ref="A86:P86"/>
    <mergeCell ref="A73:D73"/>
    <mergeCell ref="G73:H73"/>
    <mergeCell ref="K73:L73"/>
    <mergeCell ref="M73:N73"/>
    <mergeCell ref="O73:P73"/>
    <mergeCell ref="O71:P71"/>
    <mergeCell ref="A74:D74"/>
    <mergeCell ref="G74:H74"/>
    <mergeCell ref="K74:L74"/>
    <mergeCell ref="M74:N74"/>
    <mergeCell ref="O74:P74"/>
    <mergeCell ref="A65:A66"/>
    <mergeCell ref="C66:I66"/>
    <mergeCell ref="A67:A69"/>
    <mergeCell ref="C67:I67"/>
    <mergeCell ref="C68:I68"/>
    <mergeCell ref="C69:I69"/>
    <mergeCell ref="A70:P70"/>
    <mergeCell ref="A71:D72"/>
    <mergeCell ref="E71:F71"/>
    <mergeCell ref="G72:H72"/>
    <mergeCell ref="K72:L72"/>
    <mergeCell ref="M72:N72"/>
    <mergeCell ref="O72:P72"/>
    <mergeCell ref="C65:I65"/>
    <mergeCell ref="M27:N27"/>
    <mergeCell ref="O27:P27"/>
    <mergeCell ref="A28:B28"/>
    <mergeCell ref="G28:H28"/>
    <mergeCell ref="K28:L28"/>
    <mergeCell ref="M28:N28"/>
    <mergeCell ref="O28:P28"/>
    <mergeCell ref="C45:H45"/>
    <mergeCell ref="I45:J46"/>
    <mergeCell ref="A33:C33"/>
    <mergeCell ref="E33:F33"/>
    <mergeCell ref="G33:H33"/>
    <mergeCell ref="A34:C34"/>
    <mergeCell ref="E34:F34"/>
    <mergeCell ref="G34:H34"/>
    <mergeCell ref="A27:B27"/>
    <mergeCell ref="G27:H27"/>
    <mergeCell ref="K27:L27"/>
    <mergeCell ref="G39:H39"/>
    <mergeCell ref="A40:C40"/>
    <mergeCell ref="E40:F40"/>
    <mergeCell ref="G40:H40"/>
    <mergeCell ref="A35:C35"/>
    <mergeCell ref="E35:F35"/>
    <mergeCell ref="C64:I64"/>
    <mergeCell ref="G71:H71"/>
    <mergeCell ref="K71:L71"/>
    <mergeCell ref="M71:N71"/>
    <mergeCell ref="A48:B48"/>
    <mergeCell ref="A49:B49"/>
    <mergeCell ref="A50:B50"/>
    <mergeCell ref="A57:P57"/>
    <mergeCell ref="A54:B54"/>
    <mergeCell ref="C54:N54"/>
    <mergeCell ref="O54:P54"/>
    <mergeCell ref="A55:B55"/>
    <mergeCell ref="C55:N55"/>
    <mergeCell ref="O55:P55"/>
    <mergeCell ref="A58:C58"/>
    <mergeCell ref="D58:P58"/>
    <mergeCell ref="A59:C59"/>
    <mergeCell ref="D59:P59"/>
    <mergeCell ref="A60:C60"/>
    <mergeCell ref="I48:J48"/>
    <mergeCell ref="I49:J49"/>
    <mergeCell ref="A51:P51"/>
    <mergeCell ref="A52:B52"/>
    <mergeCell ref="D60:P60"/>
    <mergeCell ref="A61:P61"/>
    <mergeCell ref="A62:A63"/>
    <mergeCell ref="A41:C41"/>
    <mergeCell ref="E41:F41"/>
    <mergeCell ref="G41:H41"/>
    <mergeCell ref="A42:C42"/>
    <mergeCell ref="E42:F42"/>
    <mergeCell ref="G42:H42"/>
    <mergeCell ref="A44:P44"/>
    <mergeCell ref="A45:B46"/>
    <mergeCell ref="A47:B47"/>
    <mergeCell ref="I47:J47"/>
    <mergeCell ref="C52:N52"/>
    <mergeCell ref="O52:P52"/>
    <mergeCell ref="A53:B53"/>
    <mergeCell ref="C53:N53"/>
    <mergeCell ref="O53:P53"/>
    <mergeCell ref="B62:B63"/>
    <mergeCell ref="C62:I63"/>
    <mergeCell ref="J62:J63"/>
    <mergeCell ref="A38:C38"/>
    <mergeCell ref="E38:F38"/>
    <mergeCell ref="G38:H38"/>
    <mergeCell ref="A39:C39"/>
    <mergeCell ref="E39:F39"/>
    <mergeCell ref="A26:B26"/>
    <mergeCell ref="G26:H26"/>
    <mergeCell ref="K26:L26"/>
    <mergeCell ref="M26:N26"/>
    <mergeCell ref="A30:P30"/>
    <mergeCell ref="A31:C32"/>
    <mergeCell ref="D31:F31"/>
    <mergeCell ref="G31:J31"/>
    <mergeCell ref="K31:M31"/>
    <mergeCell ref="N31:P31"/>
    <mergeCell ref="E32:F32"/>
    <mergeCell ref="G32:H32"/>
    <mergeCell ref="A37:C37"/>
    <mergeCell ref="E37:F37"/>
    <mergeCell ref="G37:H37"/>
    <mergeCell ref="G35:H35"/>
    <mergeCell ref="A36:C36"/>
    <mergeCell ref="E36:F36"/>
    <mergeCell ref="G36:H36"/>
    <mergeCell ref="O26:P26"/>
    <mergeCell ref="A24:B24"/>
    <mergeCell ref="G24:H24"/>
    <mergeCell ref="K24:L24"/>
    <mergeCell ref="M24:N24"/>
    <mergeCell ref="O24:P24"/>
    <mergeCell ref="A25:B25"/>
    <mergeCell ref="G25:H25"/>
    <mergeCell ref="K25:L25"/>
    <mergeCell ref="M25:N25"/>
    <mergeCell ref="O25:P25"/>
    <mergeCell ref="A22:B22"/>
    <mergeCell ref="G22:H22"/>
    <mergeCell ref="K22:L22"/>
    <mergeCell ref="M22:N22"/>
    <mergeCell ref="O22:P22"/>
    <mergeCell ref="A23:B23"/>
    <mergeCell ref="G23:H23"/>
    <mergeCell ref="K23:L23"/>
    <mergeCell ref="M23:N23"/>
    <mergeCell ref="O23:P23"/>
    <mergeCell ref="A20:B20"/>
    <mergeCell ref="G20:H20"/>
    <mergeCell ref="K20:L20"/>
    <mergeCell ref="M20:N20"/>
    <mergeCell ref="O20:P20"/>
    <mergeCell ref="A21:B21"/>
    <mergeCell ref="G21:H21"/>
    <mergeCell ref="K21:L21"/>
    <mergeCell ref="M21:N21"/>
    <mergeCell ref="O21:P21"/>
    <mergeCell ref="A18:B19"/>
    <mergeCell ref="C18:F18"/>
    <mergeCell ref="G18:H18"/>
    <mergeCell ref="K18:L18"/>
    <mergeCell ref="M18:N18"/>
    <mergeCell ref="O18:P18"/>
    <mergeCell ref="G19:H19"/>
    <mergeCell ref="K19:L19"/>
    <mergeCell ref="M19:N19"/>
    <mergeCell ref="O19:P19"/>
    <mergeCell ref="A15:D15"/>
    <mergeCell ref="G15:H15"/>
    <mergeCell ref="K15:L15"/>
    <mergeCell ref="M15:N15"/>
    <mergeCell ref="O15:P15"/>
    <mergeCell ref="A16:D16"/>
    <mergeCell ref="G16:H16"/>
    <mergeCell ref="K16:L16"/>
    <mergeCell ref="M16:N16"/>
    <mergeCell ref="O16:P16"/>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K13:L13"/>
    <mergeCell ref="M13:N13"/>
    <mergeCell ref="O13:P13"/>
  </mergeCells>
  <pageMargins left="0.7" right="0.7" top="0.75" bottom="0.75" header="0.3" footer="0.3"/>
  <pageSetup paperSize="9" scale="73"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60082-AD77-4730-81B6-7BD7D5674207}">
  <sheetPr>
    <tabColor rgb="FFFFFF00"/>
    <pageSetUpPr fitToPage="1"/>
  </sheetPr>
  <dimension ref="A1:S186"/>
  <sheetViews>
    <sheetView zoomScaleNormal="100" workbookViewId="0">
      <selection activeCell="D103" sqref="D103:P103"/>
    </sheetView>
  </sheetViews>
  <sheetFormatPr defaultColWidth="8.28515625" defaultRowHeight="15.75" x14ac:dyDescent="0.25"/>
  <cols>
    <col min="1" max="1" width="10" style="6" customWidth="1"/>
    <col min="2" max="2" width="17.28515625" style="6" customWidth="1"/>
    <col min="3" max="3" width="8.28515625" style="6" customWidth="1"/>
    <col min="4" max="4" width="8.42578125" style="6" customWidth="1"/>
    <col min="5" max="5" width="10.28515625" style="6" customWidth="1"/>
    <col min="6" max="6" width="8" style="6" customWidth="1"/>
    <col min="7" max="7" width="7.28515625" style="6" customWidth="1"/>
    <col min="8" max="8" width="8.28515625" style="6" customWidth="1"/>
    <col min="9" max="10" width="12.28515625" style="6" customWidth="1"/>
    <col min="11" max="12" width="11.28515625" style="6" customWidth="1"/>
    <col min="13" max="13" width="11" style="6" customWidth="1"/>
    <col min="14" max="14" width="12" style="6" customWidth="1"/>
    <col min="15" max="15" width="12.28515625" style="6" customWidth="1"/>
    <col min="16" max="16" width="11.28515625" style="6" customWidth="1"/>
    <col min="17" max="17" width="9.28515625" style="6" bestFit="1" customWidth="1"/>
    <col min="18" max="18" width="19.28515625" style="6" customWidth="1"/>
    <col min="19" max="16384" width="8.28515625" style="6"/>
  </cols>
  <sheetData>
    <row r="1" spans="1:16" x14ac:dyDescent="0.25">
      <c r="N1" s="1730" t="s">
        <v>66</v>
      </c>
      <c r="O1" s="1730"/>
      <c r="P1" s="1730"/>
    </row>
    <row r="2" spans="1:16" ht="18.75" x14ac:dyDescent="0.25">
      <c r="D2" s="668"/>
      <c r="E2" s="1731" t="s">
        <v>28</v>
      </c>
      <c r="F2" s="1731"/>
      <c r="G2" s="1731"/>
      <c r="H2" s="1731"/>
      <c r="I2" s="1731"/>
      <c r="J2" s="1731"/>
      <c r="K2" s="7"/>
      <c r="L2" s="668"/>
    </row>
    <row r="3" spans="1:16" ht="18.75" x14ac:dyDescent="0.25">
      <c r="D3" s="1731" t="s">
        <v>355</v>
      </c>
      <c r="E3" s="1731"/>
      <c r="F3" s="1731"/>
      <c r="G3" s="1731"/>
      <c r="H3" s="1731"/>
      <c r="I3" s="1731"/>
      <c r="J3" s="1731"/>
      <c r="K3" s="1731"/>
      <c r="L3" s="1731"/>
    </row>
    <row r="4" spans="1:16" ht="18.75" x14ac:dyDescent="0.25">
      <c r="D4" s="7"/>
      <c r="E4" s="7"/>
      <c r="F4" s="7"/>
      <c r="G4" s="7"/>
      <c r="H4" s="7"/>
      <c r="I4" s="7"/>
      <c r="J4" s="7"/>
      <c r="K4" s="7"/>
      <c r="L4" s="7"/>
    </row>
    <row r="5" spans="1:16" x14ac:dyDescent="0.25">
      <c r="P5" s="8" t="s">
        <v>0</v>
      </c>
    </row>
    <row r="6" spans="1:16" ht="23.85" customHeight="1" x14ac:dyDescent="0.25">
      <c r="A6" s="1648" t="s">
        <v>29</v>
      </c>
      <c r="B6" s="1648"/>
      <c r="C6" s="1648"/>
      <c r="D6" s="1726" t="s">
        <v>642</v>
      </c>
      <c r="E6" s="1727"/>
      <c r="F6" s="1727"/>
      <c r="G6" s="1727"/>
      <c r="H6" s="1727"/>
      <c r="I6" s="1727"/>
      <c r="J6" s="1727"/>
      <c r="K6" s="1727"/>
      <c r="L6" s="1727"/>
      <c r="M6" s="1727"/>
      <c r="N6" s="1727"/>
      <c r="O6" s="1728"/>
      <c r="P6" s="9">
        <v>1</v>
      </c>
    </row>
    <row r="7" spans="1:16" ht="23.85" customHeight="1" x14ac:dyDescent="0.25">
      <c r="A7" s="1648" t="s">
        <v>30</v>
      </c>
      <c r="B7" s="1648"/>
      <c r="C7" s="1648"/>
      <c r="D7" s="1732" t="s">
        <v>719</v>
      </c>
      <c r="E7" s="1732"/>
      <c r="F7" s="1732"/>
      <c r="G7" s="1732"/>
      <c r="H7" s="1732"/>
      <c r="I7" s="1732"/>
      <c r="J7" s="1732"/>
      <c r="K7" s="1732"/>
      <c r="L7" s="1732"/>
      <c r="M7" s="1732"/>
      <c r="N7" s="1732"/>
      <c r="O7" s="1732"/>
      <c r="P7" s="10" t="s">
        <v>70</v>
      </c>
    </row>
    <row r="8" spans="1:16" ht="23.85" customHeight="1" x14ac:dyDescent="0.25">
      <c r="A8" s="1648" t="s">
        <v>31</v>
      </c>
      <c r="B8" s="1648"/>
      <c r="C8" s="1648"/>
      <c r="D8" s="1726"/>
      <c r="E8" s="1727"/>
      <c r="F8" s="1727"/>
      <c r="G8" s="1727"/>
      <c r="H8" s="1727"/>
      <c r="I8" s="1727"/>
      <c r="J8" s="1727"/>
      <c r="K8" s="1727"/>
      <c r="L8" s="1727"/>
      <c r="M8" s="1727"/>
      <c r="N8" s="1727"/>
      <c r="O8" s="1728"/>
      <c r="P8" s="9"/>
    </row>
    <row r="10" spans="1:16" x14ac:dyDescent="0.25">
      <c r="A10" s="1726" t="s">
        <v>32</v>
      </c>
      <c r="B10" s="1727"/>
      <c r="C10" s="1727"/>
      <c r="D10" s="1727"/>
      <c r="E10" s="1727"/>
      <c r="F10" s="1727"/>
      <c r="G10" s="1727"/>
      <c r="H10" s="1727"/>
      <c r="I10" s="1727"/>
      <c r="J10" s="1727"/>
      <c r="K10" s="1727"/>
      <c r="L10" s="1727"/>
      <c r="M10" s="1727"/>
      <c r="N10" s="1727"/>
      <c r="O10" s="1727"/>
      <c r="P10" s="1728"/>
    </row>
    <row r="11" spans="1:16" x14ac:dyDescent="0.25">
      <c r="A11" s="5"/>
      <c r="B11" s="5"/>
      <c r="C11" s="5"/>
      <c r="D11" s="5"/>
      <c r="E11" s="5"/>
      <c r="F11" s="5"/>
      <c r="G11" s="5"/>
      <c r="H11" s="5"/>
      <c r="I11" s="5"/>
      <c r="J11" s="5"/>
      <c r="K11" s="5"/>
      <c r="L11" s="5"/>
      <c r="M11" s="5"/>
      <c r="N11" s="5"/>
      <c r="O11" s="5"/>
      <c r="P11" s="5"/>
    </row>
    <row r="12" spans="1:16" ht="21.6" customHeight="1" x14ac:dyDescent="0.25">
      <c r="A12" s="1621" t="s">
        <v>1</v>
      </c>
      <c r="B12" s="1622"/>
      <c r="C12" s="1622"/>
      <c r="D12" s="1623"/>
      <c r="E12" s="1576" t="s">
        <v>0</v>
      </c>
      <c r="F12" s="1577"/>
      <c r="G12" s="1690">
        <v>2023</v>
      </c>
      <c r="H12" s="1690"/>
      <c r="I12" s="591">
        <v>2024</v>
      </c>
      <c r="J12" s="591">
        <v>2025</v>
      </c>
      <c r="K12" s="1724">
        <v>2026</v>
      </c>
      <c r="L12" s="1725"/>
      <c r="M12" s="1690">
        <v>2027</v>
      </c>
      <c r="N12" s="1690"/>
      <c r="O12" s="1690">
        <v>2028</v>
      </c>
      <c r="P12" s="1690"/>
    </row>
    <row r="13" spans="1:16" ht="31.5" x14ac:dyDescent="0.25">
      <c r="A13" s="1624"/>
      <c r="B13" s="1625"/>
      <c r="C13" s="1625"/>
      <c r="D13" s="1626"/>
      <c r="E13" s="9" t="s">
        <v>33</v>
      </c>
      <c r="F13" s="4" t="s">
        <v>34</v>
      </c>
      <c r="G13" s="1576" t="s">
        <v>11</v>
      </c>
      <c r="H13" s="1577"/>
      <c r="I13" s="9" t="s">
        <v>11</v>
      </c>
      <c r="J13" s="9" t="s">
        <v>12</v>
      </c>
      <c r="K13" s="1576" t="s">
        <v>13</v>
      </c>
      <c r="L13" s="1733"/>
      <c r="M13" s="1576" t="s">
        <v>14</v>
      </c>
      <c r="N13" s="1577"/>
      <c r="O13" s="1576" t="s">
        <v>14</v>
      </c>
      <c r="P13" s="1577"/>
    </row>
    <row r="14" spans="1:16" ht="23.85" customHeight="1" x14ac:dyDescent="0.25">
      <c r="A14" s="1694" t="s">
        <v>35</v>
      </c>
      <c r="B14" s="1694"/>
      <c r="C14" s="1694"/>
      <c r="D14" s="1694"/>
      <c r="E14" s="10" t="s">
        <v>119</v>
      </c>
      <c r="F14" s="9"/>
      <c r="G14" s="1581">
        <f>G15+G16+G17+G18+G19</f>
        <v>3446173.7</v>
      </c>
      <c r="H14" s="1582"/>
      <c r="I14" s="12">
        <f>I15+I16+I17+I18+I19</f>
        <v>3215335.9</v>
      </c>
      <c r="J14" s="12">
        <f>J15+J16+J17+J18+J19</f>
        <v>3048703.6</v>
      </c>
      <c r="K14" s="1581">
        <f>K15+K16+K17+K18+K19</f>
        <v>3828224.1</v>
      </c>
      <c r="L14" s="1729"/>
      <c r="M14" s="1581">
        <f>M15+M16+M17+M18+M19</f>
        <v>5509958</v>
      </c>
      <c r="N14" s="1729"/>
      <c r="O14" s="1581">
        <f>O15+O16+O17+O18+O19</f>
        <v>5894724.0999999996</v>
      </c>
      <c r="P14" s="1729"/>
    </row>
    <row r="15" spans="1:16" ht="23.85" customHeight="1" x14ac:dyDescent="0.25">
      <c r="A15" s="1726" t="s">
        <v>415</v>
      </c>
      <c r="B15" s="1727"/>
      <c r="C15" s="1727"/>
      <c r="D15" s="1728"/>
      <c r="E15" s="9"/>
      <c r="F15" s="9">
        <v>22</v>
      </c>
      <c r="G15" s="1702">
        <f>G137+G138+G141+G142+G145+G148+G151+G154+G157</f>
        <v>19160.2</v>
      </c>
      <c r="H15" s="1577"/>
      <c r="I15" s="13">
        <f>I137+I138+I141+I142+I145+I148+I151+I154+I157</f>
        <v>13711.2</v>
      </c>
      <c r="J15" s="13">
        <f>J137+J138+J141+J142+J145+J148+J151+J154+J157</f>
        <v>90000</v>
      </c>
      <c r="K15" s="1702">
        <f>K137+K138+K145+K148+K151+K154+K157</f>
        <v>250000</v>
      </c>
      <c r="L15" s="1703"/>
      <c r="M15" s="1702">
        <f>M137+M138+M145+M148+M151+M154+M157</f>
        <v>340000</v>
      </c>
      <c r="N15" s="1703"/>
      <c r="O15" s="1702">
        <f>O137+O138+O145+O148+O151+O154+O157</f>
        <v>320000</v>
      </c>
      <c r="P15" s="1703"/>
    </row>
    <row r="16" spans="1:16" ht="23.85" customHeight="1" x14ac:dyDescent="0.25">
      <c r="A16" s="1726" t="s">
        <v>720</v>
      </c>
      <c r="B16" s="1727"/>
      <c r="C16" s="1727"/>
      <c r="D16" s="1728"/>
      <c r="E16" s="9"/>
      <c r="F16" s="9">
        <v>25</v>
      </c>
      <c r="G16" s="1702">
        <f>G131</f>
        <v>2326867.7999999998</v>
      </c>
      <c r="H16" s="1577"/>
      <c r="I16" s="13">
        <f>I131</f>
        <v>2015946.3</v>
      </c>
      <c r="J16" s="13">
        <f>J131</f>
        <v>0</v>
      </c>
      <c r="K16" s="1702">
        <f>K131</f>
        <v>0</v>
      </c>
      <c r="L16" s="1703"/>
      <c r="M16" s="1702">
        <f>M131</f>
        <v>0</v>
      </c>
      <c r="N16" s="1703"/>
      <c r="O16" s="1702">
        <f>O131</f>
        <v>0</v>
      </c>
      <c r="P16" s="1703"/>
    </row>
    <row r="17" spans="1:16" ht="23.85" customHeight="1" x14ac:dyDescent="0.25">
      <c r="A17" s="1726" t="s">
        <v>101</v>
      </c>
      <c r="B17" s="1727"/>
      <c r="C17" s="1727"/>
      <c r="D17" s="1728"/>
      <c r="E17" s="9"/>
      <c r="F17" s="9">
        <v>26</v>
      </c>
      <c r="G17" s="1702">
        <f>G129+G132+G133</f>
        <v>0</v>
      </c>
      <c r="H17" s="1577"/>
      <c r="I17" s="13">
        <f>I129+I132+I133</f>
        <v>0</v>
      </c>
      <c r="J17" s="13">
        <f>J129+J132+J133</f>
        <v>1698156</v>
      </c>
      <c r="K17" s="1702">
        <f>K129+K132+K133</f>
        <v>2248156</v>
      </c>
      <c r="L17" s="1703"/>
      <c r="M17" s="1702">
        <f>M129+M132+M133</f>
        <v>2298156</v>
      </c>
      <c r="N17" s="1703"/>
      <c r="O17" s="1702">
        <f>O129+O132+O133</f>
        <v>2548156</v>
      </c>
      <c r="P17" s="1703"/>
    </row>
    <row r="18" spans="1:16" ht="23.85" customHeight="1" x14ac:dyDescent="0.25">
      <c r="A18" s="1726" t="s">
        <v>71</v>
      </c>
      <c r="B18" s="1727"/>
      <c r="C18" s="1727"/>
      <c r="D18" s="1728"/>
      <c r="E18" s="9"/>
      <c r="F18" s="9">
        <v>28</v>
      </c>
      <c r="G18" s="1702">
        <f>G143</f>
        <v>147771</v>
      </c>
      <c r="H18" s="1577"/>
      <c r="I18" s="13">
        <f>I143</f>
        <v>0</v>
      </c>
      <c r="J18" s="13">
        <f>J143</f>
        <v>0</v>
      </c>
      <c r="K18" s="1702">
        <f>K143</f>
        <v>0</v>
      </c>
      <c r="L18" s="1703"/>
      <c r="M18" s="1702">
        <f>M143</f>
        <v>0</v>
      </c>
      <c r="N18" s="1703"/>
      <c r="O18" s="1702">
        <f>O143</f>
        <v>0</v>
      </c>
      <c r="P18" s="1703"/>
    </row>
    <row r="19" spans="1:16" ht="23.85" customHeight="1" x14ac:dyDescent="0.25">
      <c r="A19" s="1648" t="s">
        <v>72</v>
      </c>
      <c r="B19" s="1648"/>
      <c r="C19" s="1648"/>
      <c r="D19" s="1648"/>
      <c r="E19" s="9"/>
      <c r="F19" s="9">
        <v>31</v>
      </c>
      <c r="G19" s="1718">
        <f>G139+G134+G146+G149+G152+G155+G158</f>
        <v>952374.7</v>
      </c>
      <c r="H19" s="1627"/>
      <c r="I19" s="13">
        <f>I139++I134+I146+I149+I152+I155+I158</f>
        <v>1185678.3999999999</v>
      </c>
      <c r="J19" s="13">
        <f>J139++J134+J146+J149+J152+J155+J158</f>
        <v>1260547.6000000001</v>
      </c>
      <c r="K19" s="1702">
        <f>K139+K134+K146+K149+K152+K155+K158</f>
        <v>1330068.1000000001</v>
      </c>
      <c r="L19" s="1703"/>
      <c r="M19" s="1702">
        <f>M139+M134+M146+M149+M152+M155+M158</f>
        <v>2871802</v>
      </c>
      <c r="N19" s="1703"/>
      <c r="O19" s="1702">
        <f>O139+O134+O146+O149+O152+O155+O158</f>
        <v>3026568.1</v>
      </c>
      <c r="P19" s="1703"/>
    </row>
    <row r="20" spans="1:16" ht="14.85" customHeight="1" x14ac:dyDescent="0.25">
      <c r="K20" s="1702"/>
      <c r="L20" s="1703"/>
    </row>
    <row r="21" spans="1:16" ht="22.9" customHeight="1" x14ac:dyDescent="0.25">
      <c r="A21" s="1621" t="s">
        <v>1</v>
      </c>
      <c r="B21" s="1623"/>
      <c r="C21" s="1629" t="s">
        <v>0</v>
      </c>
      <c r="D21" s="1629"/>
      <c r="E21" s="1629"/>
      <c r="F21" s="1629"/>
      <c r="G21" s="1627">
        <v>2023</v>
      </c>
      <c r="H21" s="1627"/>
      <c r="I21" s="9">
        <v>2024</v>
      </c>
      <c r="J21" s="9">
        <v>2025</v>
      </c>
      <c r="K21" s="1722" t="s">
        <v>721</v>
      </c>
      <c r="L21" s="1723"/>
      <c r="M21" s="1629">
        <v>2027</v>
      </c>
      <c r="N21" s="1629"/>
      <c r="O21" s="1629">
        <v>2028</v>
      </c>
      <c r="P21" s="1629"/>
    </row>
    <row r="22" spans="1:16" ht="35.65" customHeight="1" x14ac:dyDescent="0.25">
      <c r="A22" s="1624"/>
      <c r="B22" s="1626"/>
      <c r="C22" s="9" t="s">
        <v>59</v>
      </c>
      <c r="D22" s="9" t="s">
        <v>60</v>
      </c>
      <c r="E22" s="9" t="s">
        <v>33</v>
      </c>
      <c r="F22" s="4" t="s">
        <v>34</v>
      </c>
      <c r="G22" s="1576" t="s">
        <v>11</v>
      </c>
      <c r="H22" s="1577"/>
      <c r="I22" s="9" t="s">
        <v>11</v>
      </c>
      <c r="J22" s="9" t="s">
        <v>12</v>
      </c>
      <c r="K22" s="1576" t="s">
        <v>13</v>
      </c>
      <c r="L22" s="1577"/>
      <c r="M22" s="1576" t="s">
        <v>14</v>
      </c>
      <c r="N22" s="1577"/>
      <c r="O22" s="1576" t="s">
        <v>14</v>
      </c>
      <c r="P22" s="1577"/>
    </row>
    <row r="23" spans="1:16" ht="34.5" customHeight="1" x14ac:dyDescent="0.25">
      <c r="A23" s="1720" t="s">
        <v>61</v>
      </c>
      <c r="B23" s="1721"/>
      <c r="C23" s="14"/>
      <c r="D23" s="14"/>
      <c r="E23" s="14"/>
      <c r="F23" s="14"/>
      <c r="G23" s="1714">
        <f>G26+G34</f>
        <v>3445814.1999999997</v>
      </c>
      <c r="H23" s="1715"/>
      <c r="I23" s="669">
        <f>I26+I34</f>
        <v>3325336.6</v>
      </c>
      <c r="J23" s="669">
        <f>J26+J34</f>
        <v>3048703.6</v>
      </c>
      <c r="K23" s="1716">
        <f>K26+K34</f>
        <v>3828224.1</v>
      </c>
      <c r="L23" s="1717"/>
      <c r="M23" s="1716">
        <f>M26+M34</f>
        <v>5509958</v>
      </c>
      <c r="N23" s="1717"/>
      <c r="O23" s="1716">
        <f>O26+O34</f>
        <v>5894724.0999999996</v>
      </c>
      <c r="P23" s="1717"/>
    </row>
    <row r="24" spans="1:16" ht="32.85" customHeight="1" x14ac:dyDescent="0.25">
      <c r="A24" s="1599" t="s">
        <v>127</v>
      </c>
      <c r="B24" s="1601"/>
      <c r="C24" s="16"/>
      <c r="D24" s="14"/>
      <c r="E24" s="14"/>
      <c r="F24" s="14"/>
      <c r="G24" s="1629"/>
      <c r="H24" s="1629"/>
      <c r="I24" s="670"/>
      <c r="J24" s="671"/>
      <c r="K24" s="1719"/>
      <c r="L24" s="1719"/>
      <c r="M24" s="1719"/>
      <c r="N24" s="1719"/>
      <c r="O24" s="1719"/>
      <c r="P24" s="1719"/>
    </row>
    <row r="25" spans="1:16" ht="26.65" customHeight="1" x14ac:dyDescent="0.25">
      <c r="A25" s="1687"/>
      <c r="B25" s="1688"/>
      <c r="C25" s="14"/>
      <c r="D25" s="14"/>
      <c r="E25" s="14"/>
      <c r="F25" s="14"/>
      <c r="G25" s="1629"/>
      <c r="H25" s="1629"/>
      <c r="I25" s="670"/>
      <c r="J25" s="671"/>
      <c r="K25" s="1713"/>
      <c r="L25" s="1713"/>
      <c r="M25" s="1713"/>
      <c r="N25" s="1713"/>
      <c r="O25" s="1713"/>
      <c r="P25" s="1713"/>
    </row>
    <row r="26" spans="1:16" ht="32.85" customHeight="1" x14ac:dyDescent="0.25">
      <c r="A26" s="1599" t="s">
        <v>646</v>
      </c>
      <c r="B26" s="1601"/>
      <c r="C26" s="17">
        <v>2</v>
      </c>
      <c r="D26" s="14">
        <v>2</v>
      </c>
      <c r="E26" s="672" t="s">
        <v>119</v>
      </c>
      <c r="F26" s="14"/>
      <c r="G26" s="1714">
        <f>G27+G28+G29+G30+G32+G33</f>
        <v>1118946.3999999999</v>
      </c>
      <c r="H26" s="1715"/>
      <c r="I26" s="669">
        <f>I27+I28+I29+I30+I33+I32</f>
        <v>1309390.3</v>
      </c>
      <c r="J26" s="669">
        <f>J27+J28+J29+J30+J33+J32</f>
        <v>1350547.6</v>
      </c>
      <c r="K26" s="1716">
        <f>K27+K28+K29+K30+K32+K33</f>
        <v>1580068.1</v>
      </c>
      <c r="L26" s="1717"/>
      <c r="M26" s="1716">
        <f>M27+M28+M29+M30+M32+M33</f>
        <v>1811802</v>
      </c>
      <c r="N26" s="1717"/>
      <c r="O26" s="1716">
        <f>O27+O28+O29+O30+O32+O33</f>
        <v>1946568.1</v>
      </c>
      <c r="P26" s="1717"/>
    </row>
    <row r="27" spans="1:16" ht="64.5" customHeight="1" x14ac:dyDescent="0.25">
      <c r="A27" s="1673" t="s">
        <v>128</v>
      </c>
      <c r="B27" s="1674"/>
      <c r="C27" s="17"/>
      <c r="D27" s="14"/>
      <c r="E27" s="672"/>
      <c r="F27" s="14">
        <v>13</v>
      </c>
      <c r="G27" s="1704">
        <f t="shared" ref="G27:G33" si="0">K54</f>
        <v>42246.3</v>
      </c>
      <c r="H27" s="1630"/>
      <c r="I27" s="670">
        <f t="shared" ref="I27:K28" si="1">L54</f>
        <v>4375.8</v>
      </c>
      <c r="J27" s="670">
        <f t="shared" si="1"/>
        <v>90000</v>
      </c>
      <c r="K27" s="1704">
        <f t="shared" si="1"/>
        <v>110000</v>
      </c>
      <c r="L27" s="1712"/>
      <c r="M27" s="1705">
        <f>O54</f>
        <v>110000</v>
      </c>
      <c r="N27" s="1706"/>
      <c r="O27" s="1705">
        <f>P54</f>
        <v>0</v>
      </c>
      <c r="P27" s="1706"/>
    </row>
    <row r="28" spans="1:16" ht="52.5" customHeight="1" x14ac:dyDescent="0.25">
      <c r="A28" s="1699" t="s">
        <v>129</v>
      </c>
      <c r="B28" s="1700"/>
      <c r="C28" s="14"/>
      <c r="D28" s="14"/>
      <c r="E28" s="14"/>
      <c r="F28" s="14">
        <v>59</v>
      </c>
      <c r="G28" s="1704">
        <f t="shared" si="0"/>
        <v>964115.7</v>
      </c>
      <c r="H28" s="1630"/>
      <c r="I28" s="670">
        <f t="shared" si="1"/>
        <v>1206213.5</v>
      </c>
      <c r="J28" s="670">
        <f t="shared" si="1"/>
        <v>1260547.6000000001</v>
      </c>
      <c r="K28" s="1704">
        <f t="shared" si="1"/>
        <v>1470068.1</v>
      </c>
      <c r="L28" s="1712"/>
      <c r="M28" s="1705">
        <f>O55</f>
        <v>1701802</v>
      </c>
      <c r="N28" s="1706"/>
      <c r="O28" s="1705">
        <f>P55</f>
        <v>1946568.1</v>
      </c>
      <c r="P28" s="1706"/>
    </row>
    <row r="29" spans="1:16" ht="18" customHeight="1" x14ac:dyDescent="0.25">
      <c r="A29" s="1665" t="s">
        <v>722</v>
      </c>
      <c r="B29" s="1666"/>
      <c r="C29" s="14"/>
      <c r="D29" s="14"/>
      <c r="E29" s="14"/>
      <c r="F29" s="14">
        <v>14</v>
      </c>
      <c r="G29" s="1704">
        <f t="shared" si="0"/>
        <v>0</v>
      </c>
      <c r="H29" s="1630"/>
      <c r="I29" s="670">
        <f>L56</f>
        <v>0</v>
      </c>
      <c r="J29" s="670"/>
      <c r="K29" s="1704">
        <f>N56</f>
        <v>0</v>
      </c>
      <c r="L29" s="1712"/>
      <c r="M29" s="1705">
        <f>O56</f>
        <v>0</v>
      </c>
      <c r="N29" s="1706"/>
      <c r="O29" s="1705">
        <f>P56</f>
        <v>0</v>
      </c>
      <c r="P29" s="1706"/>
    </row>
    <row r="30" spans="1:16" ht="17.100000000000001" customHeight="1" x14ac:dyDescent="0.25">
      <c r="A30" s="1687" t="s">
        <v>723</v>
      </c>
      <c r="B30" s="1688"/>
      <c r="C30" s="14"/>
      <c r="D30" s="14"/>
      <c r="E30" s="14"/>
      <c r="F30" s="14">
        <v>42</v>
      </c>
      <c r="G30" s="1704">
        <f t="shared" si="0"/>
        <v>-15442</v>
      </c>
      <c r="H30" s="1630"/>
      <c r="I30" s="670">
        <f>L57</f>
        <v>1681.8</v>
      </c>
      <c r="J30" s="670">
        <f>M57</f>
        <v>0</v>
      </c>
      <c r="K30" s="1702">
        <f>N57</f>
        <v>0</v>
      </c>
      <c r="L30" s="1703"/>
      <c r="M30" s="1705">
        <f>O57</f>
        <v>0</v>
      </c>
      <c r="N30" s="1706"/>
      <c r="O30" s="1705">
        <f>P57</f>
        <v>0</v>
      </c>
      <c r="P30" s="1706"/>
    </row>
    <row r="31" spans="1:16" ht="17.100000000000001" customHeight="1" x14ac:dyDescent="0.25">
      <c r="A31" s="1665" t="s">
        <v>130</v>
      </c>
      <c r="B31" s="1666"/>
      <c r="C31" s="14"/>
      <c r="D31" s="14"/>
      <c r="E31" s="14"/>
      <c r="F31" s="14"/>
      <c r="G31" s="1704">
        <f t="shared" si="0"/>
        <v>0</v>
      </c>
      <c r="H31" s="1630"/>
      <c r="I31" s="670">
        <f>L58</f>
        <v>99049.5</v>
      </c>
      <c r="J31" s="670">
        <f>M58</f>
        <v>0</v>
      </c>
      <c r="K31" s="1702">
        <f>N58</f>
        <v>0</v>
      </c>
      <c r="L31" s="1703"/>
      <c r="M31" s="1702">
        <f>P58</f>
        <v>0</v>
      </c>
      <c r="N31" s="1703"/>
      <c r="O31" s="1702">
        <f>R58</f>
        <v>0</v>
      </c>
      <c r="P31" s="1703"/>
    </row>
    <row r="32" spans="1:16" ht="19.899999999999999" customHeight="1" x14ac:dyDescent="0.25">
      <c r="A32" s="1683" t="s">
        <v>648</v>
      </c>
      <c r="B32" s="1684"/>
      <c r="C32" s="14"/>
      <c r="D32" s="14"/>
      <c r="E32" s="14"/>
      <c r="F32" s="14">
        <v>91</v>
      </c>
      <c r="G32" s="1704">
        <f t="shared" si="0"/>
        <v>291111.19999999995</v>
      </c>
      <c r="H32" s="1630"/>
      <c r="I32" s="670">
        <f>L59</f>
        <v>163084.80000000002</v>
      </c>
      <c r="J32" s="670">
        <f>M59</f>
        <v>64995.6</v>
      </c>
      <c r="K32" s="1702">
        <f>N59</f>
        <v>65000.800000000003</v>
      </c>
      <c r="L32" s="1703"/>
      <c r="M32" s="1705">
        <f>O59</f>
        <v>65000.800000000003</v>
      </c>
      <c r="N32" s="1706"/>
      <c r="O32" s="1705">
        <f>P59</f>
        <v>65000.800000000003</v>
      </c>
      <c r="P32" s="1706"/>
    </row>
    <row r="33" spans="1:16" ht="17.100000000000001" customHeight="1" x14ac:dyDescent="0.25">
      <c r="A33" s="1679" t="s">
        <v>649</v>
      </c>
      <c r="B33" s="1680"/>
      <c r="C33" s="14"/>
      <c r="D33" s="14"/>
      <c r="E33" s="14"/>
      <c r="F33" s="14">
        <v>93</v>
      </c>
      <c r="G33" s="1704">
        <f t="shared" si="0"/>
        <v>-163084.80000000002</v>
      </c>
      <c r="H33" s="1630"/>
      <c r="I33" s="670">
        <f>L60</f>
        <v>-65965.600000000006</v>
      </c>
      <c r="J33" s="670">
        <f>M60</f>
        <v>-64995.6</v>
      </c>
      <c r="K33" s="1702">
        <f>N60</f>
        <v>-65000.800000000003</v>
      </c>
      <c r="L33" s="1703"/>
      <c r="M33" s="1705">
        <f>O60</f>
        <v>-65000.800000000003</v>
      </c>
      <c r="N33" s="1706"/>
      <c r="O33" s="1705">
        <f>P60</f>
        <v>-65000.800000000003</v>
      </c>
      <c r="P33" s="1706"/>
    </row>
    <row r="34" spans="1:16" ht="33.75" customHeight="1" x14ac:dyDescent="0.25">
      <c r="A34" s="1599" t="s">
        <v>64</v>
      </c>
      <c r="B34" s="1601"/>
      <c r="C34" s="17"/>
      <c r="D34" s="14"/>
      <c r="E34" s="14"/>
      <c r="F34" s="14"/>
      <c r="G34" s="1617">
        <f>G128+G130</f>
        <v>2326867.7999999998</v>
      </c>
      <c r="H34" s="1672"/>
      <c r="I34" s="673">
        <f>I128+I130</f>
        <v>2015946.3</v>
      </c>
      <c r="J34" s="673">
        <f>J128+J130</f>
        <v>1698156</v>
      </c>
      <c r="K34" s="1617">
        <f>K128+K130</f>
        <v>2248156</v>
      </c>
      <c r="L34" s="1672"/>
      <c r="M34" s="1617">
        <f t="shared" ref="M34" si="2">M128+M130</f>
        <v>3698156</v>
      </c>
      <c r="N34" s="1672"/>
      <c r="O34" s="1617">
        <f t="shared" ref="O34" si="3">O128+O130</f>
        <v>3948156</v>
      </c>
      <c r="P34" s="1672"/>
    </row>
    <row r="35" spans="1:16" ht="20.85" customHeight="1" x14ac:dyDescent="0.25">
      <c r="A35" s="1628"/>
      <c r="B35" s="1630"/>
      <c r="C35" s="14"/>
      <c r="D35" s="14"/>
      <c r="E35" s="14"/>
      <c r="F35" s="14"/>
      <c r="G35" s="1576"/>
      <c r="H35" s="1577"/>
      <c r="I35" s="9"/>
      <c r="J35" s="14"/>
      <c r="K35" s="1702"/>
      <c r="L35" s="1703"/>
      <c r="M35" s="1628"/>
      <c r="N35" s="1630"/>
      <c r="O35" s="1628"/>
      <c r="P35" s="1630"/>
    </row>
    <row r="36" spans="1:16" ht="14.85" customHeight="1" x14ac:dyDescent="0.25"/>
    <row r="37" spans="1:16" ht="21.4" customHeight="1" x14ac:dyDescent="0.25">
      <c r="A37" s="1707" t="s">
        <v>58</v>
      </c>
      <c r="B37" s="1708"/>
      <c r="C37" s="1708"/>
      <c r="D37" s="1708"/>
      <c r="E37" s="1708"/>
      <c r="F37" s="1708"/>
      <c r="G37" s="1708"/>
      <c r="H37" s="1708"/>
      <c r="I37" s="1708"/>
      <c r="J37" s="1708"/>
      <c r="K37" s="1708"/>
      <c r="L37" s="1708"/>
      <c r="M37" s="1708"/>
      <c r="N37" s="1708"/>
      <c r="O37" s="1708"/>
      <c r="P37" s="1709"/>
    </row>
    <row r="38" spans="1:16" ht="25.15" customHeight="1" x14ac:dyDescent="0.25">
      <c r="A38" s="1627" t="s">
        <v>1</v>
      </c>
      <c r="B38" s="1627"/>
      <c r="C38" s="1627"/>
      <c r="D38" s="1627" t="s">
        <v>0</v>
      </c>
      <c r="E38" s="1627"/>
      <c r="F38" s="1627"/>
      <c r="G38" s="1627" t="s">
        <v>356</v>
      </c>
      <c r="H38" s="1627"/>
      <c r="I38" s="1627"/>
      <c r="J38" s="1627"/>
      <c r="K38" s="1627" t="s">
        <v>67</v>
      </c>
      <c r="L38" s="1627"/>
      <c r="M38" s="1627"/>
      <c r="N38" s="1627" t="s">
        <v>357</v>
      </c>
      <c r="O38" s="1627"/>
      <c r="P38" s="1627"/>
    </row>
    <row r="39" spans="1:16" ht="64.150000000000006" customHeight="1" x14ac:dyDescent="0.25">
      <c r="A39" s="1627"/>
      <c r="B39" s="1627"/>
      <c r="C39" s="1627"/>
      <c r="D39" s="9" t="s">
        <v>33</v>
      </c>
      <c r="E39" s="1710" t="s">
        <v>51</v>
      </c>
      <c r="F39" s="1710"/>
      <c r="G39" s="1711" t="s">
        <v>48</v>
      </c>
      <c r="H39" s="1711"/>
      <c r="I39" s="19" t="s">
        <v>49</v>
      </c>
      <c r="J39" s="19" t="s">
        <v>50</v>
      </c>
      <c r="K39" s="19" t="s">
        <v>48</v>
      </c>
      <c r="L39" s="19" t="s">
        <v>49</v>
      </c>
      <c r="M39" s="19" t="s">
        <v>50</v>
      </c>
      <c r="N39" s="19" t="s">
        <v>48</v>
      </c>
      <c r="O39" s="19" t="s">
        <v>49</v>
      </c>
      <c r="P39" s="19" t="s">
        <v>50</v>
      </c>
    </row>
    <row r="40" spans="1:16" ht="20.85" customHeight="1" x14ac:dyDescent="0.25">
      <c r="A40" s="1648" t="s">
        <v>9</v>
      </c>
      <c r="B40" s="1648"/>
      <c r="C40" s="1648"/>
      <c r="D40" s="9"/>
      <c r="E40" s="1627"/>
      <c r="F40" s="1627"/>
      <c r="G40" s="1689">
        <f>G41+G42</f>
        <v>1580068.1</v>
      </c>
      <c r="H40" s="1690"/>
      <c r="I40" s="592"/>
      <c r="J40" s="592"/>
      <c r="K40" s="225">
        <f>K41+K42</f>
        <v>3211802</v>
      </c>
      <c r="L40" s="591"/>
      <c r="M40" s="592"/>
      <c r="N40" s="225">
        <f>N41+N42</f>
        <v>3346568.1</v>
      </c>
      <c r="O40" s="592"/>
      <c r="P40" s="591"/>
    </row>
    <row r="41" spans="1:16" s="22" customFormat="1" ht="20.85" customHeight="1" x14ac:dyDescent="0.25">
      <c r="A41" s="1691" t="s">
        <v>52</v>
      </c>
      <c r="B41" s="1691"/>
      <c r="C41" s="1691"/>
      <c r="D41" s="20" t="s">
        <v>56</v>
      </c>
      <c r="E41" s="1692"/>
      <c r="F41" s="1692"/>
      <c r="G41" s="1693">
        <f>K15+K16+K18</f>
        <v>250000</v>
      </c>
      <c r="H41" s="1692"/>
      <c r="I41" s="20"/>
      <c r="J41" s="228"/>
      <c r="K41" s="674">
        <f>M15+M16+M18</f>
        <v>340000</v>
      </c>
      <c r="L41" s="20"/>
      <c r="M41" s="20"/>
      <c r="N41" s="21">
        <f>O15+O16+O18</f>
        <v>320000</v>
      </c>
      <c r="O41" s="20"/>
      <c r="P41" s="20"/>
    </row>
    <row r="42" spans="1:16" s="22" customFormat="1" ht="20.85" customHeight="1" x14ac:dyDescent="0.25">
      <c r="A42" s="1685" t="s">
        <v>53</v>
      </c>
      <c r="B42" s="1695"/>
      <c r="C42" s="1686"/>
      <c r="D42" s="20" t="s">
        <v>57</v>
      </c>
      <c r="E42" s="1696"/>
      <c r="F42" s="1697"/>
      <c r="G42" s="1698">
        <f>K19</f>
        <v>1330068.1000000001</v>
      </c>
      <c r="H42" s="1697"/>
      <c r="I42" s="20"/>
      <c r="J42" s="20"/>
      <c r="K42" s="21">
        <f>M19</f>
        <v>2871802</v>
      </c>
      <c r="L42" s="20"/>
      <c r="M42" s="20"/>
      <c r="N42" s="21">
        <f>O19</f>
        <v>3026568.1</v>
      </c>
      <c r="O42" s="20"/>
      <c r="P42" s="20"/>
    </row>
    <row r="43" spans="1:16" s="22" customFormat="1" ht="20.85" customHeight="1" x14ac:dyDescent="0.25">
      <c r="A43" s="1696"/>
      <c r="B43" s="1701"/>
      <c r="C43" s="1697"/>
      <c r="D43" s="20"/>
      <c r="E43" s="1696"/>
      <c r="F43" s="1697"/>
      <c r="G43" s="1696"/>
      <c r="H43" s="1697"/>
      <c r="I43" s="20"/>
      <c r="J43" s="20"/>
      <c r="K43" s="20"/>
      <c r="L43" s="20"/>
      <c r="M43" s="20"/>
      <c r="N43" s="20"/>
      <c r="O43" s="20"/>
      <c r="P43" s="20"/>
    </row>
    <row r="44" spans="1:16" ht="20.85" customHeight="1" x14ac:dyDescent="0.25">
      <c r="A44" s="1648"/>
      <c r="B44" s="1648"/>
      <c r="C44" s="1648"/>
      <c r="D44" s="9"/>
      <c r="E44" s="1627"/>
      <c r="F44" s="1627"/>
      <c r="G44" s="1627"/>
      <c r="H44" s="1627"/>
      <c r="I44" s="9"/>
      <c r="J44" s="9"/>
      <c r="K44" s="9"/>
      <c r="L44" s="9"/>
      <c r="M44" s="9"/>
      <c r="N44" s="9"/>
      <c r="O44" s="9"/>
      <c r="P44" s="9"/>
    </row>
    <row r="45" spans="1:16" ht="20.85" customHeight="1" x14ac:dyDescent="0.25">
      <c r="A45" s="1648" t="s">
        <v>9</v>
      </c>
      <c r="B45" s="1648"/>
      <c r="C45" s="1648"/>
      <c r="D45" s="9"/>
      <c r="E45" s="1627"/>
      <c r="F45" s="1627"/>
      <c r="G45" s="1689">
        <f>G46+G47</f>
        <v>2614724.1</v>
      </c>
      <c r="H45" s="1690"/>
      <c r="I45" s="592"/>
      <c r="J45" s="591"/>
      <c r="K45" s="12">
        <f>K46+K47</f>
        <v>3864724.1</v>
      </c>
      <c r="L45" s="591"/>
      <c r="M45" s="592"/>
      <c r="N45" s="225">
        <f>N46+N47</f>
        <v>4314724.0999999996</v>
      </c>
      <c r="O45" s="592"/>
      <c r="P45" s="591"/>
    </row>
    <row r="46" spans="1:16" s="22" customFormat="1" ht="20.85" customHeight="1" x14ac:dyDescent="0.25">
      <c r="A46" s="1691" t="s">
        <v>54</v>
      </c>
      <c r="B46" s="1691"/>
      <c r="C46" s="1691"/>
      <c r="D46" s="593" t="s">
        <v>119</v>
      </c>
      <c r="E46" s="1692"/>
      <c r="F46" s="1692"/>
      <c r="G46" s="1693">
        <f>K136+K140</f>
        <v>916568.1</v>
      </c>
      <c r="H46" s="1692"/>
      <c r="I46" s="20"/>
      <c r="J46" s="20"/>
      <c r="K46" s="21">
        <f>M136+M140</f>
        <v>666568.1</v>
      </c>
      <c r="L46" s="20"/>
      <c r="M46" s="20"/>
      <c r="N46" s="21">
        <f>O136+O140</f>
        <v>816568.1</v>
      </c>
      <c r="O46" s="20"/>
      <c r="P46" s="20"/>
    </row>
    <row r="47" spans="1:16" s="22" customFormat="1" ht="20.85" customHeight="1" x14ac:dyDescent="0.25">
      <c r="A47" s="1691" t="s">
        <v>55</v>
      </c>
      <c r="B47" s="1691"/>
      <c r="C47" s="1691"/>
      <c r="D47" s="593" t="s">
        <v>119</v>
      </c>
      <c r="E47" s="1692"/>
      <c r="F47" s="1692"/>
      <c r="G47" s="1693">
        <f>K130</f>
        <v>1698156</v>
      </c>
      <c r="H47" s="1692"/>
      <c r="I47" s="20"/>
      <c r="J47" s="20"/>
      <c r="K47" s="21">
        <f>M130</f>
        <v>3198156</v>
      </c>
      <c r="L47" s="20"/>
      <c r="M47" s="20"/>
      <c r="N47" s="21">
        <f>O130</f>
        <v>3498156</v>
      </c>
      <c r="O47" s="20"/>
      <c r="P47" s="20"/>
    </row>
    <row r="48" spans="1:16" ht="20.85" customHeight="1" x14ac:dyDescent="0.25">
      <c r="A48" s="1648"/>
      <c r="B48" s="1648"/>
      <c r="C48" s="1648"/>
      <c r="D48" s="14"/>
      <c r="E48" s="1627"/>
      <c r="F48" s="1627"/>
      <c r="G48" s="1627"/>
      <c r="H48" s="1627"/>
      <c r="I48" s="9"/>
      <c r="J48" s="9"/>
      <c r="K48" s="9"/>
      <c r="L48" s="9"/>
      <c r="M48" s="9"/>
      <c r="N48" s="9"/>
      <c r="O48" s="9"/>
      <c r="P48" s="9"/>
    </row>
    <row r="49" spans="1:17" ht="19.149999999999999" customHeight="1" x14ac:dyDescent="0.25"/>
    <row r="50" spans="1:17" x14ac:dyDescent="0.25">
      <c r="A50" s="1694" t="s">
        <v>2</v>
      </c>
      <c r="B50" s="1694"/>
      <c r="C50" s="1694"/>
      <c r="D50" s="1694"/>
      <c r="E50" s="1694"/>
      <c r="F50" s="1694"/>
      <c r="G50" s="1694"/>
      <c r="H50" s="1694"/>
      <c r="I50" s="1694"/>
      <c r="J50" s="1694"/>
      <c r="K50" s="1694"/>
      <c r="L50" s="1694"/>
      <c r="M50" s="1694"/>
      <c r="N50" s="1694"/>
      <c r="O50" s="1694"/>
      <c r="P50" s="1694"/>
    </row>
    <row r="51" spans="1:17" x14ac:dyDescent="0.25">
      <c r="A51" s="1627" t="s">
        <v>1</v>
      </c>
      <c r="B51" s="1627"/>
      <c r="C51" s="1627" t="s">
        <v>0</v>
      </c>
      <c r="D51" s="1627"/>
      <c r="E51" s="1627"/>
      <c r="F51" s="1627"/>
      <c r="G51" s="1627"/>
      <c r="H51" s="1627"/>
      <c r="I51" s="1621" t="s">
        <v>10</v>
      </c>
      <c r="J51" s="1623"/>
      <c r="K51" s="11">
        <v>2023</v>
      </c>
      <c r="L51" s="11">
        <v>2024</v>
      </c>
      <c r="M51" s="11">
        <v>2025</v>
      </c>
      <c r="N51" s="11">
        <v>2026</v>
      </c>
      <c r="O51" s="11">
        <v>2027</v>
      </c>
      <c r="P51" s="11">
        <v>2028</v>
      </c>
    </row>
    <row r="52" spans="1:17" ht="58.5" customHeight="1" x14ac:dyDescent="0.25">
      <c r="A52" s="1627"/>
      <c r="B52" s="1627"/>
      <c r="C52" s="4" t="s">
        <v>3</v>
      </c>
      <c r="D52" s="4" t="s">
        <v>4</v>
      </c>
      <c r="E52" s="4" t="s">
        <v>5</v>
      </c>
      <c r="F52" s="4" t="s">
        <v>6</v>
      </c>
      <c r="G52" s="4" t="s">
        <v>7</v>
      </c>
      <c r="H52" s="4" t="s">
        <v>8</v>
      </c>
      <c r="I52" s="1624"/>
      <c r="J52" s="1626"/>
      <c r="K52" s="19" t="s">
        <v>11</v>
      </c>
      <c r="L52" s="19" t="s">
        <v>11</v>
      </c>
      <c r="M52" s="19" t="s">
        <v>12</v>
      </c>
      <c r="N52" s="19" t="s">
        <v>724</v>
      </c>
      <c r="O52" s="19" t="s">
        <v>14</v>
      </c>
      <c r="P52" s="19" t="s">
        <v>14</v>
      </c>
    </row>
    <row r="53" spans="1:17" ht="23.25" customHeight="1" x14ac:dyDescent="0.25">
      <c r="A53" s="1578" t="s">
        <v>9</v>
      </c>
      <c r="B53" s="1580"/>
      <c r="C53" s="23"/>
      <c r="D53" s="23"/>
      <c r="E53" s="23"/>
      <c r="F53" s="23"/>
      <c r="G53" s="23"/>
      <c r="H53" s="23"/>
      <c r="I53" s="1671"/>
      <c r="J53" s="1672"/>
      <c r="K53" s="664">
        <f t="shared" ref="K53:P53" si="4">K54+K55+K56+K57+K59+K60</f>
        <v>1118946.3999999999</v>
      </c>
      <c r="L53" s="664">
        <f t="shared" si="4"/>
        <v>1309390.3</v>
      </c>
      <c r="M53" s="664">
        <f t="shared" si="4"/>
        <v>1350547.6</v>
      </c>
      <c r="N53" s="664">
        <f t="shared" si="4"/>
        <v>1580068.1</v>
      </c>
      <c r="O53" s="664">
        <f t="shared" si="4"/>
        <v>1811802</v>
      </c>
      <c r="P53" s="664">
        <f t="shared" si="4"/>
        <v>1946568.1</v>
      </c>
      <c r="Q53" s="675"/>
    </row>
    <row r="54" spans="1:17" ht="54.75" customHeight="1" x14ac:dyDescent="0.25">
      <c r="A54" s="1673" t="s">
        <v>128</v>
      </c>
      <c r="B54" s="1674"/>
      <c r="C54" s="23"/>
      <c r="D54" s="23"/>
      <c r="E54" s="14"/>
      <c r="F54" s="23"/>
      <c r="G54" s="23"/>
      <c r="H54" s="14">
        <v>13</v>
      </c>
      <c r="I54" s="229"/>
      <c r="J54" s="230"/>
      <c r="K54" s="18">
        <f t="shared" ref="K54:P54" si="5">K70+K79+K92</f>
        <v>42246.3</v>
      </c>
      <c r="L54" s="18">
        <f t="shared" si="5"/>
        <v>4375.8</v>
      </c>
      <c r="M54" s="18">
        <f t="shared" si="5"/>
        <v>90000</v>
      </c>
      <c r="N54" s="18">
        <f t="shared" si="5"/>
        <v>110000</v>
      </c>
      <c r="O54" s="18">
        <f t="shared" si="5"/>
        <v>110000</v>
      </c>
      <c r="P54" s="18">
        <f t="shared" si="5"/>
        <v>0</v>
      </c>
    </row>
    <row r="55" spans="1:17" ht="51" customHeight="1" x14ac:dyDescent="0.25">
      <c r="A55" s="1699" t="s">
        <v>129</v>
      </c>
      <c r="B55" s="1700"/>
      <c r="C55" s="23"/>
      <c r="D55" s="23"/>
      <c r="E55" s="14"/>
      <c r="F55" s="23"/>
      <c r="G55" s="23"/>
      <c r="H55" s="14">
        <v>59</v>
      </c>
      <c r="I55" s="229"/>
      <c r="J55" s="230"/>
      <c r="K55" s="18">
        <f>K63+K71+K72+K80+K82+K88+K90+K93</f>
        <v>964115.7</v>
      </c>
      <c r="L55" s="18">
        <f t="shared" ref="L55:P55" si="6">L63+L71+L72+L80+L82+L88+L90+L93</f>
        <v>1206213.5</v>
      </c>
      <c r="M55" s="18">
        <f t="shared" si="6"/>
        <v>1260547.6000000001</v>
      </c>
      <c r="N55" s="18">
        <f t="shared" si="6"/>
        <v>1470068.1</v>
      </c>
      <c r="O55" s="18">
        <f t="shared" si="6"/>
        <v>1701802</v>
      </c>
      <c r="P55" s="18">
        <f t="shared" si="6"/>
        <v>1946568.1</v>
      </c>
    </row>
    <row r="56" spans="1:17" ht="18.75" customHeight="1" x14ac:dyDescent="0.25">
      <c r="A56" s="1665" t="s">
        <v>722</v>
      </c>
      <c r="B56" s="1666"/>
      <c r="C56" s="23"/>
      <c r="D56" s="23"/>
      <c r="E56" s="14"/>
      <c r="F56" s="23"/>
      <c r="G56" s="23"/>
      <c r="H56" s="14">
        <v>14</v>
      </c>
      <c r="I56" s="229"/>
      <c r="J56" s="230"/>
      <c r="K56" s="227">
        <f>K73</f>
        <v>0</v>
      </c>
      <c r="L56" s="227">
        <f>L73</f>
        <v>0</v>
      </c>
      <c r="M56" s="18"/>
      <c r="N56" s="18"/>
      <c r="O56" s="18"/>
      <c r="P56" s="18"/>
    </row>
    <row r="57" spans="1:17" ht="19.899999999999999" customHeight="1" x14ac:dyDescent="0.25">
      <c r="A57" s="1687" t="s">
        <v>723</v>
      </c>
      <c r="B57" s="1688"/>
      <c r="C57" s="23"/>
      <c r="D57" s="23"/>
      <c r="E57" s="14"/>
      <c r="F57" s="23"/>
      <c r="G57" s="23"/>
      <c r="H57" s="14">
        <v>42</v>
      </c>
      <c r="I57" s="229"/>
      <c r="J57" s="230"/>
      <c r="K57" s="18">
        <f t="shared" ref="K57:P60" si="7">K64+K74+K83</f>
        <v>-15442</v>
      </c>
      <c r="L57" s="18">
        <f t="shared" si="7"/>
        <v>1681.8</v>
      </c>
      <c r="M57" s="18">
        <f t="shared" si="7"/>
        <v>0</v>
      </c>
      <c r="N57" s="18">
        <f t="shared" si="7"/>
        <v>0</v>
      </c>
      <c r="O57" s="18">
        <f t="shared" si="7"/>
        <v>0</v>
      </c>
      <c r="P57" s="18">
        <f t="shared" si="7"/>
        <v>0</v>
      </c>
    </row>
    <row r="58" spans="1:17" ht="19.899999999999999" customHeight="1" x14ac:dyDescent="0.25">
      <c r="A58" s="1665" t="s">
        <v>130</v>
      </c>
      <c r="B58" s="1666"/>
      <c r="C58" s="23"/>
      <c r="D58" s="23"/>
      <c r="E58" s="14"/>
      <c r="F58" s="23"/>
      <c r="G58" s="23"/>
      <c r="H58" s="14"/>
      <c r="I58" s="229"/>
      <c r="J58" s="230"/>
      <c r="K58" s="18">
        <f t="shared" si="7"/>
        <v>0</v>
      </c>
      <c r="L58" s="18">
        <f t="shared" si="7"/>
        <v>99049.5</v>
      </c>
      <c r="M58" s="18">
        <f t="shared" si="7"/>
        <v>0</v>
      </c>
      <c r="N58" s="18">
        <f t="shared" si="7"/>
        <v>0</v>
      </c>
      <c r="O58" s="18">
        <f t="shared" si="7"/>
        <v>0</v>
      </c>
      <c r="P58" s="18">
        <f t="shared" si="7"/>
        <v>0</v>
      </c>
    </row>
    <row r="59" spans="1:17" ht="17.100000000000001" customHeight="1" x14ac:dyDescent="0.25">
      <c r="A59" s="1683" t="s">
        <v>648</v>
      </c>
      <c r="B59" s="1684"/>
      <c r="C59" s="23"/>
      <c r="D59" s="23"/>
      <c r="E59" s="14"/>
      <c r="F59" s="23"/>
      <c r="G59" s="23"/>
      <c r="H59" s="14">
        <v>91</v>
      </c>
      <c r="I59" s="229"/>
      <c r="J59" s="230"/>
      <c r="K59" s="18">
        <f t="shared" si="7"/>
        <v>291111.19999999995</v>
      </c>
      <c r="L59" s="18">
        <f t="shared" si="7"/>
        <v>163084.80000000002</v>
      </c>
      <c r="M59" s="18">
        <f t="shared" si="7"/>
        <v>64995.6</v>
      </c>
      <c r="N59" s="18">
        <f t="shared" si="7"/>
        <v>65000.800000000003</v>
      </c>
      <c r="O59" s="18">
        <f t="shared" si="7"/>
        <v>65000.800000000003</v>
      </c>
      <c r="P59" s="18">
        <f t="shared" si="7"/>
        <v>65000.800000000003</v>
      </c>
    </row>
    <row r="60" spans="1:17" ht="17.100000000000001" customHeight="1" x14ac:dyDescent="0.25">
      <c r="A60" s="1679" t="s">
        <v>649</v>
      </c>
      <c r="B60" s="1680"/>
      <c r="C60" s="23"/>
      <c r="D60" s="23"/>
      <c r="E60" s="14"/>
      <c r="F60" s="23"/>
      <c r="G60" s="23"/>
      <c r="H60" s="14">
        <v>93</v>
      </c>
      <c r="I60" s="229"/>
      <c r="J60" s="230"/>
      <c r="K60" s="18">
        <f t="shared" si="7"/>
        <v>-163084.80000000002</v>
      </c>
      <c r="L60" s="18">
        <f t="shared" si="7"/>
        <v>-65965.600000000006</v>
      </c>
      <c r="M60" s="18">
        <f t="shared" si="7"/>
        <v>-64995.6</v>
      </c>
      <c r="N60" s="18">
        <f t="shared" si="7"/>
        <v>-65000.800000000003</v>
      </c>
      <c r="O60" s="18">
        <f t="shared" si="7"/>
        <v>-65000.800000000003</v>
      </c>
      <c r="P60" s="18">
        <f t="shared" si="7"/>
        <v>-65000.800000000003</v>
      </c>
    </row>
    <row r="61" spans="1:17" x14ac:dyDescent="0.25">
      <c r="A61" s="1685" t="s">
        <v>650</v>
      </c>
      <c r="B61" s="1686"/>
      <c r="C61" s="23"/>
      <c r="D61" s="23"/>
      <c r="E61" s="23"/>
      <c r="F61" s="23"/>
      <c r="G61" s="23"/>
      <c r="H61" s="23"/>
      <c r="I61" s="229"/>
      <c r="J61" s="230"/>
      <c r="K61" s="230"/>
      <c r="L61" s="15"/>
      <c r="M61" s="673"/>
      <c r="N61" s="673"/>
      <c r="O61" s="673"/>
      <c r="P61" s="673"/>
    </row>
    <row r="62" spans="1:17" ht="29.85" customHeight="1" x14ac:dyDescent="0.25">
      <c r="A62" s="1681" t="s">
        <v>725</v>
      </c>
      <c r="B62" s="1682"/>
      <c r="C62" s="23">
        <v>298</v>
      </c>
      <c r="D62" s="23">
        <v>2</v>
      </c>
      <c r="E62" s="23"/>
      <c r="F62" s="676" t="s">
        <v>131</v>
      </c>
      <c r="G62" s="23">
        <v>70126</v>
      </c>
      <c r="H62" s="595"/>
      <c r="I62" s="1628"/>
      <c r="J62" s="1630"/>
      <c r="K62" s="15">
        <f t="shared" ref="K62:P62" si="8">K63+K64+K66+K67</f>
        <v>157122.4</v>
      </c>
      <c r="L62" s="15">
        <f t="shared" si="8"/>
        <v>90</v>
      </c>
      <c r="M62" s="15">
        <f t="shared" si="8"/>
        <v>0</v>
      </c>
      <c r="N62" s="15">
        <f t="shared" si="8"/>
        <v>0</v>
      </c>
      <c r="O62" s="15">
        <f t="shared" si="8"/>
        <v>0</v>
      </c>
      <c r="P62" s="15">
        <f t="shared" si="8"/>
        <v>0</v>
      </c>
    </row>
    <row r="63" spans="1:17" ht="56.25" customHeight="1" x14ac:dyDescent="0.25">
      <c r="A63" s="1665" t="s">
        <v>129</v>
      </c>
      <c r="B63" s="1666"/>
      <c r="C63" s="14"/>
      <c r="D63" s="14"/>
      <c r="E63" s="14">
        <v>2054</v>
      </c>
      <c r="F63" s="14"/>
      <c r="G63" s="14"/>
      <c r="H63" s="672" t="s">
        <v>654</v>
      </c>
      <c r="I63" s="1628"/>
      <c r="J63" s="1630"/>
      <c r="K63" s="227">
        <v>152799.79999999999</v>
      </c>
      <c r="L63" s="18">
        <v>0.8</v>
      </c>
      <c r="M63" s="599"/>
      <c r="N63" s="522"/>
      <c r="O63" s="522"/>
      <c r="P63" s="677"/>
    </row>
    <row r="64" spans="1:17" ht="20.85" customHeight="1" x14ac:dyDescent="0.25">
      <c r="A64" s="1665" t="s">
        <v>726</v>
      </c>
      <c r="B64" s="1666"/>
      <c r="C64" s="14"/>
      <c r="D64" s="14"/>
      <c r="E64" s="14"/>
      <c r="F64" s="14"/>
      <c r="G64" s="14"/>
      <c r="H64" s="947">
        <v>420000</v>
      </c>
      <c r="I64" s="1628"/>
      <c r="J64" s="1630"/>
      <c r="K64" s="227">
        <v>-4377.3</v>
      </c>
      <c r="L64" s="18"/>
      <c r="M64" s="599"/>
      <c r="N64" s="522"/>
      <c r="O64" s="522"/>
      <c r="P64" s="677"/>
    </row>
    <row r="65" spans="1:16" ht="20.85" customHeight="1" x14ac:dyDescent="0.25">
      <c r="A65" s="1665" t="s">
        <v>130</v>
      </c>
      <c r="B65" s="1666"/>
      <c r="C65" s="14"/>
      <c r="D65" s="14"/>
      <c r="E65" s="14"/>
      <c r="F65" s="14"/>
      <c r="G65" s="14"/>
      <c r="H65" s="947"/>
      <c r="I65" s="226"/>
      <c r="J65" s="227"/>
      <c r="K65" s="227"/>
      <c r="L65" s="18">
        <v>89.2</v>
      </c>
      <c r="M65" s="599"/>
      <c r="N65" s="522"/>
      <c r="O65" s="522"/>
      <c r="P65" s="677"/>
    </row>
    <row r="66" spans="1:16" ht="17.100000000000001" customHeight="1" x14ac:dyDescent="0.25">
      <c r="A66" s="1683" t="s">
        <v>648</v>
      </c>
      <c r="B66" s="1684"/>
      <c r="C66" s="14"/>
      <c r="D66" s="14"/>
      <c r="E66" s="14"/>
      <c r="F66" s="14"/>
      <c r="G66" s="14"/>
      <c r="H66" s="672" t="s">
        <v>655</v>
      </c>
      <c r="I66" s="1628"/>
      <c r="J66" s="1630"/>
      <c r="K66" s="665">
        <v>8789.1</v>
      </c>
      <c r="L66" s="18">
        <v>89.2</v>
      </c>
      <c r="M66" s="18"/>
      <c r="N66" s="18"/>
      <c r="O66" s="18"/>
      <c r="P66" s="18"/>
    </row>
    <row r="67" spans="1:16" ht="17.100000000000001" customHeight="1" x14ac:dyDescent="0.25">
      <c r="A67" s="1679" t="s">
        <v>649</v>
      </c>
      <c r="B67" s="1680"/>
      <c r="C67" s="14"/>
      <c r="D67" s="14"/>
      <c r="E67" s="14"/>
      <c r="F67" s="14"/>
      <c r="G67" s="14"/>
      <c r="H67" s="947">
        <v>930000</v>
      </c>
      <c r="I67" s="1628"/>
      <c r="J67" s="1630"/>
      <c r="K67" s="227">
        <v>-89.2</v>
      </c>
      <c r="L67" s="18"/>
      <c r="M67" s="18"/>
      <c r="N67" s="18"/>
      <c r="O67" s="18"/>
      <c r="P67" s="18"/>
    </row>
    <row r="68" spans="1:16" ht="17.100000000000001" customHeight="1" x14ac:dyDescent="0.25">
      <c r="A68" s="660"/>
      <c r="B68" s="661"/>
      <c r="C68" s="14"/>
      <c r="D68" s="14"/>
      <c r="E68" s="14"/>
      <c r="F68" s="14"/>
      <c r="G68" s="14"/>
      <c r="H68" s="672"/>
      <c r="I68" s="1628"/>
      <c r="J68" s="1630"/>
      <c r="K68" s="227"/>
      <c r="L68" s="18"/>
      <c r="M68" s="599"/>
      <c r="N68" s="522"/>
      <c r="O68" s="522"/>
      <c r="P68" s="678"/>
    </row>
    <row r="69" spans="1:16" ht="46.5" customHeight="1" x14ac:dyDescent="0.25">
      <c r="A69" s="1681" t="s">
        <v>727</v>
      </c>
      <c r="B69" s="1682"/>
      <c r="C69" s="23">
        <v>298</v>
      </c>
      <c r="D69" s="23">
        <v>2</v>
      </c>
      <c r="E69" s="679"/>
      <c r="F69" s="676" t="s">
        <v>131</v>
      </c>
      <c r="G69" s="23">
        <v>70024</v>
      </c>
      <c r="H69" s="672"/>
      <c r="I69" s="1628"/>
      <c r="J69" s="1630"/>
      <c r="K69" s="15">
        <f>K70+K72+K73+K74+K71+K76+K77</f>
        <v>961824.00000000012</v>
      </c>
      <c r="L69" s="15">
        <f t="shared" ref="L69:P69" si="9">L70+L72+L73+L74+L71+L76+L77</f>
        <v>1073610.0999999999</v>
      </c>
      <c r="M69" s="15">
        <f t="shared" si="9"/>
        <v>810547.6</v>
      </c>
      <c r="N69" s="15">
        <f t="shared" si="9"/>
        <v>916568.1</v>
      </c>
      <c r="O69" s="15">
        <f t="shared" si="9"/>
        <v>666568.1</v>
      </c>
      <c r="P69" s="15">
        <f t="shared" si="9"/>
        <v>816568.1</v>
      </c>
    </row>
    <row r="70" spans="1:16" ht="56.25" customHeight="1" x14ac:dyDescent="0.25">
      <c r="A70" s="1673" t="s">
        <v>128</v>
      </c>
      <c r="B70" s="1674"/>
      <c r="C70" s="14"/>
      <c r="D70" s="14"/>
      <c r="E70" s="14">
        <v>2053</v>
      </c>
      <c r="F70" s="595"/>
      <c r="G70" s="14"/>
      <c r="H70" s="672" t="s">
        <v>728</v>
      </c>
      <c r="I70" s="1628"/>
      <c r="J70" s="1630"/>
      <c r="K70" s="227">
        <v>42246.3</v>
      </c>
      <c r="L70" s="18">
        <v>4375.8</v>
      </c>
      <c r="M70" s="599"/>
      <c r="N70" s="522"/>
      <c r="O70" s="522"/>
      <c r="P70" s="678"/>
    </row>
    <row r="71" spans="1:16" ht="56.25" customHeight="1" x14ac:dyDescent="0.25">
      <c r="A71" s="1665" t="s">
        <v>129</v>
      </c>
      <c r="B71" s="1666"/>
      <c r="C71" s="14"/>
      <c r="D71" s="14"/>
      <c r="E71" s="14">
        <v>2051</v>
      </c>
      <c r="F71" s="595"/>
      <c r="G71" s="14"/>
      <c r="H71" s="672" t="s">
        <v>654</v>
      </c>
      <c r="I71" s="226"/>
      <c r="J71" s="227"/>
      <c r="K71" s="227"/>
      <c r="L71" s="18"/>
      <c r="M71" s="599">
        <v>410547.6</v>
      </c>
      <c r="N71" s="522"/>
      <c r="O71" s="522"/>
      <c r="P71" s="678"/>
    </row>
    <row r="72" spans="1:16" ht="51.6" customHeight="1" x14ac:dyDescent="0.25">
      <c r="A72" s="1665" t="s">
        <v>129</v>
      </c>
      <c r="B72" s="1666"/>
      <c r="C72" s="14"/>
      <c r="D72" s="14"/>
      <c r="E72" s="14">
        <v>2053</v>
      </c>
      <c r="F72" s="14"/>
      <c r="G72" s="14"/>
      <c r="H72" s="672" t="s">
        <v>654</v>
      </c>
      <c r="I72" s="1628"/>
      <c r="J72" s="1630"/>
      <c r="K72" s="227">
        <v>811315.9</v>
      </c>
      <c r="L72" s="18">
        <v>972287.6</v>
      </c>
      <c r="M72" s="599">
        <v>400000</v>
      </c>
      <c r="N72" s="522">
        <v>916568.1</v>
      </c>
      <c r="O72" s="522">
        <v>666568.1</v>
      </c>
      <c r="P72" s="678">
        <v>816568.1</v>
      </c>
    </row>
    <row r="73" spans="1:16" ht="25.9" customHeight="1" x14ac:dyDescent="0.25">
      <c r="A73" s="1665" t="s">
        <v>722</v>
      </c>
      <c r="B73" s="1666"/>
      <c r="C73" s="14"/>
      <c r="D73" s="14"/>
      <c r="E73" s="14"/>
      <c r="F73" s="14"/>
      <c r="G73" s="14"/>
      <c r="H73" s="672" t="s">
        <v>729</v>
      </c>
      <c r="I73" s="1628"/>
      <c r="J73" s="1630"/>
      <c r="K73" s="227"/>
      <c r="L73" s="18"/>
      <c r="M73" s="599"/>
      <c r="N73" s="522"/>
      <c r="O73" s="522"/>
      <c r="P73" s="678"/>
    </row>
    <row r="74" spans="1:16" ht="21.4" customHeight="1" x14ac:dyDescent="0.25">
      <c r="A74" s="1665" t="s">
        <v>723</v>
      </c>
      <c r="B74" s="1666"/>
      <c r="C74" s="14"/>
      <c r="D74" s="14"/>
      <c r="E74" s="14"/>
      <c r="F74" s="14"/>
      <c r="G74" s="14"/>
      <c r="H74" s="672" t="s">
        <v>730</v>
      </c>
      <c r="I74" s="1628"/>
      <c r="J74" s="1630"/>
      <c r="K74" s="227">
        <v>-11064.7</v>
      </c>
      <c r="L74" s="18">
        <v>-1048.8</v>
      </c>
      <c r="M74" s="599"/>
      <c r="N74" s="522"/>
      <c r="O74" s="522"/>
      <c r="P74" s="678"/>
    </row>
    <row r="75" spans="1:16" ht="21.4" customHeight="1" x14ac:dyDescent="0.25">
      <c r="A75" s="1665" t="s">
        <v>130</v>
      </c>
      <c r="B75" s="1666"/>
      <c r="C75" s="14"/>
      <c r="D75" s="14"/>
      <c r="E75" s="14"/>
      <c r="F75" s="14"/>
      <c r="G75" s="14"/>
      <c r="H75" s="672"/>
      <c r="I75" s="1628"/>
      <c r="J75" s="1630"/>
      <c r="K75" s="227"/>
      <c r="L75" s="18">
        <v>97994.8</v>
      </c>
      <c r="M75" s="599"/>
      <c r="N75" s="522"/>
      <c r="O75" s="522"/>
      <c r="P75" s="678"/>
    </row>
    <row r="76" spans="1:16" ht="23.25" customHeight="1" x14ac:dyDescent="0.25">
      <c r="A76" s="1665" t="s">
        <v>648</v>
      </c>
      <c r="B76" s="1666"/>
      <c r="C76" s="14"/>
      <c r="D76" s="14"/>
      <c r="E76" s="14"/>
      <c r="F76" s="14"/>
      <c r="G76" s="14"/>
      <c r="H76" s="672" t="s">
        <v>655</v>
      </c>
      <c r="I76" s="1628"/>
      <c r="J76" s="1630"/>
      <c r="K76" s="227">
        <v>282322.09999999998</v>
      </c>
      <c r="L76" s="18">
        <v>162995.6</v>
      </c>
      <c r="M76" s="18">
        <v>64995.6</v>
      </c>
      <c r="N76" s="18">
        <v>65000.800000000003</v>
      </c>
      <c r="O76" s="18">
        <v>65000.800000000003</v>
      </c>
      <c r="P76" s="18">
        <v>65000.800000000003</v>
      </c>
    </row>
    <row r="77" spans="1:16" ht="17.100000000000001" customHeight="1" x14ac:dyDescent="0.25">
      <c r="A77" s="1677" t="s">
        <v>649</v>
      </c>
      <c r="B77" s="1678"/>
      <c r="C77" s="14"/>
      <c r="D77" s="14"/>
      <c r="E77" s="14"/>
      <c r="F77" s="14"/>
      <c r="G77" s="14"/>
      <c r="H77" s="672" t="s">
        <v>731</v>
      </c>
      <c r="I77" s="1628"/>
      <c r="J77" s="1630"/>
      <c r="K77" s="227">
        <v>-162995.6</v>
      </c>
      <c r="L77" s="18">
        <v>-65000.1</v>
      </c>
      <c r="M77" s="18">
        <v>-64995.6</v>
      </c>
      <c r="N77" s="18">
        <v>-65000.800000000003</v>
      </c>
      <c r="O77" s="18">
        <v>-65000.800000000003</v>
      </c>
      <c r="P77" s="18">
        <v>-65000.800000000003</v>
      </c>
    </row>
    <row r="78" spans="1:16" ht="30" customHeight="1" x14ac:dyDescent="0.25">
      <c r="A78" s="1669" t="s">
        <v>732</v>
      </c>
      <c r="B78" s="1670"/>
      <c r="C78" s="23"/>
      <c r="D78" s="23"/>
      <c r="E78" s="539">
        <v>2054</v>
      </c>
      <c r="F78" s="23"/>
      <c r="G78" s="23">
        <v>70407</v>
      </c>
      <c r="H78" s="948"/>
      <c r="I78" s="1671"/>
      <c r="J78" s="1672"/>
      <c r="K78" s="15">
        <f t="shared" ref="K78:P78" si="10">K79</f>
        <v>0</v>
      </c>
      <c r="L78" s="15">
        <f t="shared" si="10"/>
        <v>0</v>
      </c>
      <c r="M78" s="15">
        <f t="shared" si="10"/>
        <v>90000</v>
      </c>
      <c r="N78" s="15">
        <f t="shared" si="10"/>
        <v>0</v>
      </c>
      <c r="O78" s="15">
        <f t="shared" si="10"/>
        <v>0</v>
      </c>
      <c r="P78" s="15">
        <f t="shared" si="10"/>
        <v>0</v>
      </c>
    </row>
    <row r="79" spans="1:16" ht="53.45" customHeight="1" x14ac:dyDescent="0.25">
      <c r="A79" s="1673" t="s">
        <v>128</v>
      </c>
      <c r="B79" s="1674"/>
      <c r="C79" s="14"/>
      <c r="D79" s="14"/>
      <c r="E79" s="14"/>
      <c r="F79" s="595"/>
      <c r="G79" s="14"/>
      <c r="H79" s="672" t="s">
        <v>728</v>
      </c>
      <c r="I79" s="1628"/>
      <c r="J79" s="1630"/>
      <c r="K79" s="18"/>
      <c r="L79" s="18"/>
      <c r="M79" s="18">
        <v>90000</v>
      </c>
      <c r="N79" s="18"/>
      <c r="O79" s="18"/>
      <c r="P79" s="18"/>
    </row>
    <row r="80" spans="1:16" ht="53.45" customHeight="1" x14ac:dyDescent="0.25">
      <c r="A80" s="1665" t="s">
        <v>129</v>
      </c>
      <c r="B80" s="1666"/>
      <c r="C80" s="14"/>
      <c r="D80" s="14"/>
      <c r="E80" s="14"/>
      <c r="F80" s="595"/>
      <c r="G80" s="14"/>
      <c r="H80" s="672" t="s">
        <v>654</v>
      </c>
      <c r="I80" s="226"/>
      <c r="J80" s="227"/>
      <c r="K80" s="18"/>
      <c r="L80" s="18"/>
      <c r="M80" s="18"/>
      <c r="N80" s="18">
        <v>103500</v>
      </c>
      <c r="O80" s="18">
        <v>160233.9</v>
      </c>
      <c r="P80" s="18">
        <v>10000</v>
      </c>
    </row>
    <row r="81" spans="1:16" ht="24" customHeight="1" x14ac:dyDescent="0.25">
      <c r="A81" s="1667" t="s">
        <v>733</v>
      </c>
      <c r="B81" s="1668"/>
      <c r="C81" s="23"/>
      <c r="D81" s="23"/>
      <c r="E81" s="23">
        <v>2051</v>
      </c>
      <c r="F81" s="23"/>
      <c r="G81" s="23">
        <v>70408</v>
      </c>
      <c r="H81" s="948"/>
      <c r="I81" s="1671"/>
      <c r="J81" s="1672"/>
      <c r="K81" s="15">
        <f t="shared" ref="K81:P81" si="11">K82+K83+K85+K86</f>
        <v>0</v>
      </c>
      <c r="L81" s="15">
        <f t="shared" si="11"/>
        <v>235690.2</v>
      </c>
      <c r="M81" s="15">
        <f t="shared" si="11"/>
        <v>260000</v>
      </c>
      <c r="N81" s="15">
        <f t="shared" si="11"/>
        <v>250000</v>
      </c>
      <c r="O81" s="15">
        <f t="shared" si="11"/>
        <v>350000</v>
      </c>
      <c r="P81" s="15">
        <f t="shared" si="11"/>
        <v>350000</v>
      </c>
    </row>
    <row r="82" spans="1:16" ht="58.9" customHeight="1" x14ac:dyDescent="0.25">
      <c r="A82" s="1665" t="s">
        <v>129</v>
      </c>
      <c r="B82" s="1666"/>
      <c r="C82" s="14"/>
      <c r="D82" s="14"/>
      <c r="E82" s="14"/>
      <c r="F82" s="14"/>
      <c r="G82" s="14"/>
      <c r="H82" s="672" t="s">
        <v>654</v>
      </c>
      <c r="I82" s="1628"/>
      <c r="J82" s="1630"/>
      <c r="K82" s="18"/>
      <c r="L82" s="18">
        <v>233925.1</v>
      </c>
      <c r="M82" s="18">
        <v>260000</v>
      </c>
      <c r="N82" s="18">
        <v>250000</v>
      </c>
      <c r="O82" s="18">
        <v>350000</v>
      </c>
      <c r="P82" s="18">
        <v>350000</v>
      </c>
    </row>
    <row r="83" spans="1:16" ht="26.45" customHeight="1" x14ac:dyDescent="0.25">
      <c r="A83" s="1665" t="s">
        <v>723</v>
      </c>
      <c r="B83" s="1666"/>
      <c r="C83" s="14"/>
      <c r="D83" s="14"/>
      <c r="E83" s="14"/>
      <c r="F83" s="14"/>
      <c r="G83" s="14"/>
      <c r="H83" s="672" t="s">
        <v>730</v>
      </c>
      <c r="I83" s="226"/>
      <c r="J83" s="227"/>
      <c r="K83" s="18"/>
      <c r="L83" s="18">
        <v>2730.6</v>
      </c>
      <c r="M83" s="18"/>
      <c r="N83" s="18"/>
      <c r="O83" s="18"/>
      <c r="P83" s="18"/>
    </row>
    <row r="84" spans="1:16" ht="26.45" customHeight="1" x14ac:dyDescent="0.25">
      <c r="A84" s="1665" t="s">
        <v>130</v>
      </c>
      <c r="B84" s="1666"/>
      <c r="C84" s="14"/>
      <c r="D84" s="14"/>
      <c r="E84" s="14"/>
      <c r="F84" s="14"/>
      <c r="G84" s="14"/>
      <c r="H84" s="672"/>
      <c r="I84" s="1628"/>
      <c r="J84" s="1630"/>
      <c r="K84" s="18"/>
      <c r="L84" s="18">
        <v>965.5</v>
      </c>
      <c r="M84" s="18"/>
      <c r="N84" s="18"/>
      <c r="O84" s="18"/>
      <c r="P84" s="18"/>
    </row>
    <row r="85" spans="1:16" ht="26.45" customHeight="1" x14ac:dyDescent="0.25">
      <c r="A85" s="1665" t="s">
        <v>648</v>
      </c>
      <c r="B85" s="1666"/>
      <c r="C85" s="14"/>
      <c r="D85" s="14"/>
      <c r="E85" s="14"/>
      <c r="F85" s="14"/>
      <c r="G85" s="14"/>
      <c r="H85" s="672" t="s">
        <v>655</v>
      </c>
      <c r="I85" s="1628"/>
      <c r="J85" s="1630"/>
      <c r="K85" s="18"/>
      <c r="L85" s="18"/>
      <c r="M85" s="18"/>
      <c r="N85" s="18"/>
      <c r="O85" s="18"/>
      <c r="P85" s="18"/>
    </row>
    <row r="86" spans="1:16" ht="25.15" customHeight="1" x14ac:dyDescent="0.25">
      <c r="A86" s="1677" t="s">
        <v>649</v>
      </c>
      <c r="B86" s="1678"/>
      <c r="C86" s="14"/>
      <c r="D86" s="14"/>
      <c r="E86" s="14"/>
      <c r="F86" s="14"/>
      <c r="G86" s="14"/>
      <c r="H86" s="672" t="s">
        <v>731</v>
      </c>
      <c r="I86" s="1628"/>
      <c r="J86" s="1630"/>
      <c r="K86" s="18"/>
      <c r="L86" s="18">
        <v>-965.5</v>
      </c>
      <c r="M86" s="18"/>
      <c r="N86" s="18"/>
      <c r="O86" s="18"/>
      <c r="P86" s="18"/>
    </row>
    <row r="87" spans="1:16" ht="17.100000000000001" customHeight="1" x14ac:dyDescent="0.25">
      <c r="A87" s="1667" t="s">
        <v>734</v>
      </c>
      <c r="B87" s="1668"/>
      <c r="C87" s="23"/>
      <c r="D87" s="23"/>
      <c r="E87" s="23">
        <v>2051</v>
      </c>
      <c r="F87" s="23"/>
      <c r="G87" s="23">
        <v>70409</v>
      </c>
      <c r="H87" s="948"/>
      <c r="I87" s="1671"/>
      <c r="J87" s="1672"/>
      <c r="K87" s="15">
        <f t="shared" ref="K87:P87" si="12">K88</f>
        <v>0</v>
      </c>
      <c r="L87" s="15">
        <f t="shared" si="12"/>
        <v>0</v>
      </c>
      <c r="M87" s="15">
        <f t="shared" si="12"/>
        <v>70000</v>
      </c>
      <c r="N87" s="15">
        <f t="shared" si="12"/>
        <v>100000</v>
      </c>
      <c r="O87" s="15">
        <f t="shared" si="12"/>
        <v>185000</v>
      </c>
      <c r="P87" s="15">
        <f t="shared" si="12"/>
        <v>210000</v>
      </c>
    </row>
    <row r="88" spans="1:16" ht="52.9" customHeight="1" x14ac:dyDescent="0.25">
      <c r="A88" s="1665" t="s">
        <v>129</v>
      </c>
      <c r="B88" s="1666"/>
      <c r="C88" s="14"/>
      <c r="D88" s="14"/>
      <c r="E88" s="14"/>
      <c r="F88" s="14"/>
      <c r="G88" s="14"/>
      <c r="H88" s="672" t="s">
        <v>654</v>
      </c>
      <c r="I88" s="1628"/>
      <c r="J88" s="1630"/>
      <c r="K88" s="18"/>
      <c r="L88" s="18"/>
      <c r="M88" s="18">
        <v>70000</v>
      </c>
      <c r="N88" s="18">
        <v>100000</v>
      </c>
      <c r="O88" s="18">
        <v>185000</v>
      </c>
      <c r="P88" s="18">
        <v>210000</v>
      </c>
    </row>
    <row r="89" spans="1:16" ht="44.45" customHeight="1" x14ac:dyDescent="0.25">
      <c r="A89" s="1669" t="s">
        <v>735</v>
      </c>
      <c r="B89" s="1670"/>
      <c r="C89" s="23"/>
      <c r="D89" s="23"/>
      <c r="E89" s="23">
        <v>2053</v>
      </c>
      <c r="F89" s="23"/>
      <c r="G89" s="23">
        <v>70410</v>
      </c>
      <c r="H89" s="948"/>
      <c r="I89" s="1671"/>
      <c r="J89" s="1672"/>
      <c r="K89" s="15">
        <f t="shared" ref="K89:P89" si="13">K90</f>
        <v>0</v>
      </c>
      <c r="L89" s="15">
        <f t="shared" si="13"/>
        <v>0</v>
      </c>
      <c r="M89" s="15">
        <f t="shared" si="13"/>
        <v>100000</v>
      </c>
      <c r="N89" s="15">
        <f t="shared" si="13"/>
        <v>100000</v>
      </c>
      <c r="O89" s="15">
        <f t="shared" si="13"/>
        <v>340000</v>
      </c>
      <c r="P89" s="15">
        <f t="shared" si="13"/>
        <v>560000</v>
      </c>
    </row>
    <row r="90" spans="1:16" ht="54" customHeight="1" x14ac:dyDescent="0.25">
      <c r="A90" s="1665" t="s">
        <v>736</v>
      </c>
      <c r="B90" s="1666"/>
      <c r="C90" s="14"/>
      <c r="D90" s="14"/>
      <c r="E90" s="14"/>
      <c r="F90" s="14"/>
      <c r="G90" s="14"/>
      <c r="H90" s="672" t="s">
        <v>737</v>
      </c>
      <c r="I90" s="1628"/>
      <c r="J90" s="1630"/>
      <c r="K90" s="18"/>
      <c r="L90" s="18"/>
      <c r="M90" s="18">
        <v>100000</v>
      </c>
      <c r="N90" s="18">
        <v>100000</v>
      </c>
      <c r="O90" s="18">
        <v>340000</v>
      </c>
      <c r="P90" s="18">
        <v>560000</v>
      </c>
    </row>
    <row r="91" spans="1:16" ht="31.15" customHeight="1" x14ac:dyDescent="0.25">
      <c r="A91" s="1669" t="s">
        <v>738</v>
      </c>
      <c r="B91" s="1670"/>
      <c r="C91" s="23"/>
      <c r="D91" s="23"/>
      <c r="E91" s="23">
        <v>2054</v>
      </c>
      <c r="F91" s="23"/>
      <c r="G91" s="23">
        <v>70411</v>
      </c>
      <c r="H91" s="948"/>
      <c r="I91" s="1671"/>
      <c r="J91" s="1672"/>
      <c r="K91" s="15">
        <f t="shared" ref="K91:P91" si="14">K92+K93</f>
        <v>0</v>
      </c>
      <c r="L91" s="15">
        <f t="shared" si="14"/>
        <v>0</v>
      </c>
      <c r="M91" s="15">
        <f t="shared" si="14"/>
        <v>20000</v>
      </c>
      <c r="N91" s="15">
        <f t="shared" si="14"/>
        <v>110000</v>
      </c>
      <c r="O91" s="15">
        <f t="shared" si="14"/>
        <v>110000</v>
      </c>
      <c r="P91" s="15">
        <f t="shared" si="14"/>
        <v>0</v>
      </c>
    </row>
    <row r="92" spans="1:16" ht="59.45" customHeight="1" x14ac:dyDescent="0.25">
      <c r="A92" s="1673" t="s">
        <v>128</v>
      </c>
      <c r="B92" s="1674"/>
      <c r="C92" s="14"/>
      <c r="D92" s="14"/>
      <c r="E92" s="14"/>
      <c r="F92" s="14"/>
      <c r="G92" s="14"/>
      <c r="H92" s="672" t="s">
        <v>728</v>
      </c>
      <c r="I92" s="226"/>
      <c r="J92" s="227"/>
      <c r="K92" s="18"/>
      <c r="L92" s="18"/>
      <c r="M92" s="18"/>
      <c r="N92" s="18">
        <v>110000</v>
      </c>
      <c r="O92" s="18">
        <v>110000</v>
      </c>
      <c r="P92" s="15"/>
    </row>
    <row r="93" spans="1:16" ht="51" customHeight="1" x14ac:dyDescent="0.25">
      <c r="A93" s="1665" t="s">
        <v>129</v>
      </c>
      <c r="B93" s="1666"/>
      <c r="C93" s="14"/>
      <c r="D93" s="14"/>
      <c r="E93" s="14"/>
      <c r="F93" s="14"/>
      <c r="G93" s="14"/>
      <c r="H93" s="672" t="s">
        <v>654</v>
      </c>
      <c r="I93" s="1628"/>
      <c r="J93" s="1630"/>
      <c r="K93" s="18"/>
      <c r="L93" s="18"/>
      <c r="M93" s="18">
        <v>20000</v>
      </c>
      <c r="N93" s="18"/>
      <c r="O93" s="18"/>
      <c r="P93" s="18"/>
    </row>
    <row r="94" spans="1:16" ht="26.65" customHeight="1" x14ac:dyDescent="0.25">
      <c r="A94" s="1675" t="s">
        <v>15</v>
      </c>
      <c r="B94" s="1675"/>
      <c r="C94" s="1675"/>
      <c r="D94" s="1675"/>
      <c r="E94" s="1675"/>
      <c r="F94" s="1675"/>
      <c r="G94" s="1675"/>
      <c r="H94" s="1675"/>
      <c r="I94" s="1675"/>
      <c r="J94" s="1675"/>
      <c r="K94" s="1675"/>
      <c r="L94" s="1675"/>
      <c r="M94" s="1675"/>
      <c r="N94" s="1675"/>
      <c r="O94" s="1675"/>
      <c r="P94" s="1676"/>
    </row>
    <row r="95" spans="1:16" ht="21.6" customHeight="1" x14ac:dyDescent="0.25">
      <c r="A95" s="1648"/>
      <c r="B95" s="1648"/>
      <c r="C95" s="1648"/>
      <c r="D95" s="1648"/>
      <c r="E95" s="1648"/>
      <c r="F95" s="1648"/>
      <c r="G95" s="1648"/>
      <c r="H95" s="1648"/>
      <c r="I95" s="1648"/>
      <c r="J95" s="1648"/>
      <c r="K95" s="1648"/>
      <c r="L95" s="1648"/>
      <c r="M95" s="1648"/>
      <c r="N95" s="1648"/>
      <c r="O95" s="1629" t="s">
        <v>0</v>
      </c>
      <c r="P95" s="1629"/>
    </row>
    <row r="96" spans="1:16" ht="20.25" customHeight="1" x14ac:dyDescent="0.25">
      <c r="A96" s="1648" t="s">
        <v>16</v>
      </c>
      <c r="B96" s="1648"/>
      <c r="C96" s="1648" t="s">
        <v>132</v>
      </c>
      <c r="D96" s="1648"/>
      <c r="E96" s="1648"/>
      <c r="F96" s="1648"/>
      <c r="G96" s="1648"/>
      <c r="H96" s="1648"/>
      <c r="I96" s="1648"/>
      <c r="J96" s="1648"/>
      <c r="K96" s="1648"/>
      <c r="L96" s="1648"/>
      <c r="M96" s="1648"/>
      <c r="N96" s="1648"/>
      <c r="O96" s="1649" t="s">
        <v>891</v>
      </c>
      <c r="P96" s="1649"/>
    </row>
    <row r="97" spans="1:19" ht="21.6" customHeight="1" x14ac:dyDescent="0.25">
      <c r="A97" s="1648" t="s">
        <v>17</v>
      </c>
      <c r="B97" s="1648"/>
      <c r="C97" s="1648" t="s">
        <v>133</v>
      </c>
      <c r="D97" s="1648"/>
      <c r="E97" s="1648"/>
      <c r="F97" s="1648"/>
      <c r="G97" s="1648"/>
      <c r="H97" s="1648"/>
      <c r="I97" s="1648"/>
      <c r="J97" s="1648"/>
      <c r="K97" s="1648"/>
      <c r="L97" s="1648"/>
      <c r="M97" s="1648"/>
      <c r="N97" s="1648"/>
      <c r="O97" s="1629">
        <v>64</v>
      </c>
      <c r="P97" s="1629"/>
    </row>
    <row r="98" spans="1:19" ht="21.6" customHeight="1" x14ac:dyDescent="0.25">
      <c r="A98" s="1648" t="s">
        <v>18</v>
      </c>
      <c r="B98" s="1648"/>
      <c r="C98" s="1648" t="s">
        <v>134</v>
      </c>
      <c r="D98" s="1648"/>
      <c r="E98" s="1648"/>
      <c r="F98" s="1648"/>
      <c r="G98" s="1648"/>
      <c r="H98" s="1648"/>
      <c r="I98" s="1648"/>
      <c r="J98" s="1648"/>
      <c r="K98" s="1648"/>
      <c r="L98" s="1648"/>
      <c r="M98" s="1648"/>
      <c r="N98" s="1648"/>
      <c r="O98" s="1649" t="s">
        <v>135</v>
      </c>
      <c r="P98" s="1649"/>
    </row>
    <row r="99" spans="1:19" x14ac:dyDescent="0.25">
      <c r="A99" s="1628"/>
      <c r="B99" s="1638"/>
      <c r="C99" s="1638"/>
      <c r="D99" s="1638"/>
      <c r="E99" s="1638"/>
      <c r="F99" s="1638"/>
      <c r="G99" s="1638"/>
      <c r="H99" s="1638"/>
      <c r="I99" s="1638"/>
      <c r="J99" s="1638"/>
      <c r="K99" s="1638"/>
      <c r="L99" s="1638"/>
      <c r="M99" s="1638"/>
      <c r="N99" s="1638"/>
      <c r="O99" s="1638"/>
      <c r="P99" s="1630"/>
    </row>
    <row r="100" spans="1:19" ht="28.5" customHeight="1" x14ac:dyDescent="0.25">
      <c r="A100" s="1643" t="s">
        <v>582</v>
      </c>
      <c r="B100" s="1643"/>
      <c r="C100" s="1643"/>
      <c r="D100" s="1643"/>
      <c r="E100" s="1643"/>
      <c r="F100" s="1643"/>
      <c r="G100" s="1643"/>
      <c r="H100" s="1643"/>
      <c r="I100" s="1643"/>
      <c r="J100" s="1643"/>
      <c r="K100" s="1643"/>
      <c r="L100" s="1643"/>
      <c r="M100" s="1643"/>
      <c r="N100" s="1643"/>
      <c r="O100" s="1643"/>
      <c r="P100" s="1643"/>
    </row>
    <row r="101" spans="1:19" ht="39" customHeight="1" x14ac:dyDescent="0.25">
      <c r="A101" s="1651" t="s">
        <v>20</v>
      </c>
      <c r="B101" s="1651"/>
      <c r="C101" s="1651"/>
      <c r="D101" s="1652" t="s">
        <v>776</v>
      </c>
      <c r="E101" s="1653"/>
      <c r="F101" s="1653"/>
      <c r="G101" s="1653"/>
      <c r="H101" s="1653"/>
      <c r="I101" s="1653"/>
      <c r="J101" s="1653"/>
      <c r="K101" s="1653"/>
      <c r="L101" s="1653"/>
      <c r="M101" s="1653"/>
      <c r="N101" s="1653"/>
      <c r="O101" s="1653"/>
      <c r="P101" s="1653"/>
      <c r="Q101" s="680"/>
      <c r="R101" s="680"/>
      <c r="S101" s="680"/>
    </row>
    <row r="102" spans="1:19" ht="122.25" customHeight="1" x14ac:dyDescent="0.25">
      <c r="A102" s="1635" t="s">
        <v>525</v>
      </c>
      <c r="B102" s="1635"/>
      <c r="C102" s="1635"/>
      <c r="D102" s="1022" t="s">
        <v>899</v>
      </c>
      <c r="E102" s="1636"/>
      <c r="F102" s="1636"/>
      <c r="G102" s="1636"/>
      <c r="H102" s="1636"/>
      <c r="I102" s="1636"/>
      <c r="J102" s="1636"/>
      <c r="K102" s="1636"/>
      <c r="L102" s="1636"/>
      <c r="M102" s="1636"/>
      <c r="N102" s="1636"/>
      <c r="O102" s="1636"/>
      <c r="P102" s="1636"/>
    </row>
    <row r="103" spans="1:19" ht="195" customHeight="1" x14ac:dyDescent="0.25">
      <c r="A103" s="1637" t="s">
        <v>21</v>
      </c>
      <c r="B103" s="1637"/>
      <c r="C103" s="1637"/>
      <c r="D103" s="1643" t="s">
        <v>777</v>
      </c>
      <c r="E103" s="1654"/>
      <c r="F103" s="1654"/>
      <c r="G103" s="1654"/>
      <c r="H103" s="1654"/>
      <c r="I103" s="1654"/>
      <c r="J103" s="1654"/>
      <c r="K103" s="1654"/>
      <c r="L103" s="1654"/>
      <c r="M103" s="1654"/>
      <c r="N103" s="1654"/>
      <c r="O103" s="1654"/>
      <c r="P103" s="1654"/>
      <c r="Q103" s="680"/>
      <c r="R103" s="680"/>
      <c r="S103" s="680"/>
    </row>
    <row r="104" spans="1:19" ht="26.65" customHeight="1" x14ac:dyDescent="0.25">
      <c r="A104" s="1614" t="s">
        <v>19</v>
      </c>
      <c r="B104" s="1614"/>
      <c r="C104" s="1614"/>
      <c r="D104" s="1614"/>
      <c r="E104" s="1614"/>
      <c r="F104" s="1614"/>
      <c r="G104" s="1614"/>
      <c r="H104" s="1614"/>
      <c r="I104" s="1614"/>
      <c r="J104" s="1614"/>
      <c r="K104" s="1614"/>
      <c r="L104" s="1614"/>
      <c r="M104" s="1614"/>
      <c r="N104" s="1614"/>
      <c r="O104" s="1614"/>
      <c r="P104" s="1614"/>
    </row>
    <row r="105" spans="1:19" ht="24" customHeight="1" x14ac:dyDescent="0.25">
      <c r="A105" s="1637" t="s">
        <v>22</v>
      </c>
      <c r="B105" s="1612" t="s">
        <v>0</v>
      </c>
      <c r="C105" s="1612" t="s">
        <v>1</v>
      </c>
      <c r="D105" s="1612"/>
      <c r="E105" s="1612"/>
      <c r="F105" s="1612"/>
      <c r="G105" s="1612"/>
      <c r="H105" s="1612"/>
      <c r="I105" s="1612"/>
      <c r="J105" s="1642" t="s">
        <v>26</v>
      </c>
      <c r="K105" s="11">
        <v>2023</v>
      </c>
      <c r="L105" s="11">
        <v>2024</v>
      </c>
      <c r="M105" s="11">
        <v>2025</v>
      </c>
      <c r="N105" s="11">
        <v>2026</v>
      </c>
      <c r="O105" s="11">
        <v>2027</v>
      </c>
      <c r="P105" s="11">
        <v>2028</v>
      </c>
    </row>
    <row r="106" spans="1:19" ht="55.15" customHeight="1" x14ac:dyDescent="0.25">
      <c r="A106" s="1637"/>
      <c r="B106" s="1612"/>
      <c r="C106" s="1612"/>
      <c r="D106" s="1612"/>
      <c r="E106" s="1612"/>
      <c r="F106" s="1612"/>
      <c r="G106" s="1612"/>
      <c r="H106" s="1612"/>
      <c r="I106" s="1612"/>
      <c r="J106" s="1642"/>
      <c r="K106" s="529" t="s">
        <v>11</v>
      </c>
      <c r="L106" s="529" t="s">
        <v>11</v>
      </c>
      <c r="M106" s="529" t="s">
        <v>12</v>
      </c>
      <c r="N106" s="529" t="s">
        <v>13</v>
      </c>
      <c r="O106" s="529" t="s">
        <v>14</v>
      </c>
      <c r="P106" s="529" t="s">
        <v>14</v>
      </c>
    </row>
    <row r="107" spans="1:19" ht="49.5" customHeight="1" x14ac:dyDescent="0.25">
      <c r="A107" s="1659" t="s">
        <v>23</v>
      </c>
      <c r="B107" s="1" t="s">
        <v>102</v>
      </c>
      <c r="C107" s="1643" t="s">
        <v>739</v>
      </c>
      <c r="D107" s="1643"/>
      <c r="E107" s="1643"/>
      <c r="F107" s="1643"/>
      <c r="G107" s="1643"/>
      <c r="H107" s="1643"/>
      <c r="I107" s="1643"/>
      <c r="J107" s="510" t="s">
        <v>74</v>
      </c>
      <c r="K107" s="1">
        <v>29.1</v>
      </c>
      <c r="L107" s="512">
        <v>30.7</v>
      </c>
      <c r="M107" s="223">
        <v>40</v>
      </c>
      <c r="N107" s="223">
        <v>40</v>
      </c>
      <c r="O107" s="223">
        <v>45</v>
      </c>
      <c r="P107" s="223">
        <v>50</v>
      </c>
    </row>
    <row r="108" spans="1:19" ht="48" customHeight="1" x14ac:dyDescent="0.25">
      <c r="A108" s="1660"/>
      <c r="B108" s="1" t="s">
        <v>122</v>
      </c>
      <c r="C108" s="1643" t="s">
        <v>740</v>
      </c>
      <c r="D108" s="1643"/>
      <c r="E108" s="1643"/>
      <c r="F108" s="1643"/>
      <c r="G108" s="1643"/>
      <c r="H108" s="1643"/>
      <c r="I108" s="1643"/>
      <c r="J108" s="510" t="s">
        <v>74</v>
      </c>
      <c r="K108" s="1">
        <v>20.6</v>
      </c>
      <c r="L108" s="512">
        <v>20.399999999999999</v>
      </c>
      <c r="M108" s="681">
        <v>30</v>
      </c>
      <c r="N108" s="223">
        <v>30</v>
      </c>
      <c r="O108" s="223">
        <v>30</v>
      </c>
      <c r="P108" s="223">
        <v>30</v>
      </c>
    </row>
    <row r="109" spans="1:19" ht="49.5" customHeight="1" x14ac:dyDescent="0.25">
      <c r="A109" s="1660"/>
      <c r="B109" s="1" t="s">
        <v>75</v>
      </c>
      <c r="C109" s="1643" t="s">
        <v>741</v>
      </c>
      <c r="D109" s="1643"/>
      <c r="E109" s="1643"/>
      <c r="F109" s="1643"/>
      <c r="G109" s="1643"/>
      <c r="H109" s="1643"/>
      <c r="I109" s="1643"/>
      <c r="J109" s="510" t="s">
        <v>74</v>
      </c>
      <c r="K109" s="1">
        <v>50.3</v>
      </c>
      <c r="L109" s="512">
        <v>48.8</v>
      </c>
      <c r="M109" s="681">
        <v>30</v>
      </c>
      <c r="N109" s="223">
        <v>30</v>
      </c>
      <c r="O109" s="223">
        <v>25</v>
      </c>
      <c r="P109" s="223">
        <v>20</v>
      </c>
    </row>
    <row r="110" spans="1:19" ht="34.5" customHeight="1" x14ac:dyDescent="0.25">
      <c r="A110" s="1660"/>
      <c r="B110" s="28" t="s">
        <v>76</v>
      </c>
      <c r="C110" s="1655" t="s">
        <v>775</v>
      </c>
      <c r="D110" s="1656"/>
      <c r="E110" s="1656"/>
      <c r="F110" s="1656"/>
      <c r="G110" s="1656"/>
      <c r="H110" s="1656"/>
      <c r="I110" s="1657"/>
      <c r="J110" s="143" t="s">
        <v>79</v>
      </c>
      <c r="K110" s="147">
        <v>0</v>
      </c>
      <c r="L110" s="147">
        <v>0</v>
      </c>
      <c r="M110" s="158">
        <v>100</v>
      </c>
      <c r="N110" s="147">
        <v>268</v>
      </c>
      <c r="O110" s="147">
        <v>100</v>
      </c>
      <c r="P110" s="147">
        <v>50</v>
      </c>
    </row>
    <row r="111" spans="1:19" ht="32.25" customHeight="1" x14ac:dyDescent="0.25">
      <c r="A111" s="1661"/>
      <c r="B111" s="28" t="s">
        <v>78</v>
      </c>
      <c r="C111" s="1662" t="s">
        <v>742</v>
      </c>
      <c r="D111" s="1663"/>
      <c r="E111" s="1663"/>
      <c r="F111" s="1663"/>
      <c r="G111" s="1663"/>
      <c r="H111" s="1663"/>
      <c r="I111" s="1664"/>
      <c r="J111" s="143" t="s">
        <v>74</v>
      </c>
      <c r="K111" s="147">
        <v>0</v>
      </c>
      <c r="L111" s="147">
        <v>0</v>
      </c>
      <c r="M111" s="147">
        <v>0</v>
      </c>
      <c r="N111" s="147">
        <v>15</v>
      </c>
      <c r="O111" s="147">
        <v>20</v>
      </c>
      <c r="P111" s="147">
        <v>25</v>
      </c>
    </row>
    <row r="112" spans="1:19" ht="22.9" customHeight="1" x14ac:dyDescent="0.25">
      <c r="A112" s="1644" t="s">
        <v>24</v>
      </c>
      <c r="B112" s="1" t="s">
        <v>123</v>
      </c>
      <c r="C112" s="1643" t="s">
        <v>743</v>
      </c>
      <c r="D112" s="1643"/>
      <c r="E112" s="1643"/>
      <c r="F112" s="1643"/>
      <c r="G112" s="1643"/>
      <c r="H112" s="1643"/>
      <c r="I112" s="1643"/>
      <c r="J112" s="509" t="s">
        <v>79</v>
      </c>
      <c r="K112" s="2">
        <v>1976</v>
      </c>
      <c r="L112" s="682">
        <v>2009</v>
      </c>
      <c r="M112" s="2">
        <v>1800</v>
      </c>
      <c r="N112" s="2">
        <v>1700</v>
      </c>
      <c r="O112" s="2">
        <v>1650</v>
      </c>
      <c r="P112" s="2">
        <v>1550</v>
      </c>
    </row>
    <row r="113" spans="1:16" ht="22.9" customHeight="1" x14ac:dyDescent="0.25">
      <c r="A113" s="1644"/>
      <c r="B113" s="1" t="s">
        <v>744</v>
      </c>
      <c r="C113" s="1643" t="s">
        <v>745</v>
      </c>
      <c r="D113" s="1643"/>
      <c r="E113" s="1643"/>
      <c r="F113" s="1643"/>
      <c r="G113" s="1643"/>
      <c r="H113" s="1643"/>
      <c r="I113" s="1643"/>
      <c r="J113" s="509" t="s">
        <v>79</v>
      </c>
      <c r="K113" s="1">
        <v>197</v>
      </c>
      <c r="L113" s="683">
        <v>209</v>
      </c>
      <c r="M113" s="1">
        <v>185</v>
      </c>
      <c r="N113" s="1">
        <v>170</v>
      </c>
      <c r="O113" s="509">
        <v>160</v>
      </c>
      <c r="P113" s="509">
        <v>148</v>
      </c>
    </row>
    <row r="114" spans="1:16" ht="22.9" customHeight="1" x14ac:dyDescent="0.25">
      <c r="A114" s="1644"/>
      <c r="B114" s="2" t="s">
        <v>103</v>
      </c>
      <c r="C114" s="1643" t="s">
        <v>746</v>
      </c>
      <c r="D114" s="1643"/>
      <c r="E114" s="1643"/>
      <c r="F114" s="1643"/>
      <c r="G114" s="1643"/>
      <c r="H114" s="1643"/>
      <c r="I114" s="1643"/>
      <c r="J114" s="510" t="s">
        <v>137</v>
      </c>
      <c r="K114" s="1">
        <v>82.6</v>
      </c>
      <c r="L114" s="512">
        <v>135</v>
      </c>
      <c r="M114" s="223">
        <v>150</v>
      </c>
      <c r="N114" s="223">
        <v>135</v>
      </c>
      <c r="O114" s="223">
        <v>135</v>
      </c>
      <c r="P114" s="223">
        <v>135</v>
      </c>
    </row>
    <row r="115" spans="1:16" ht="22.9" customHeight="1" x14ac:dyDescent="0.25">
      <c r="A115" s="1644"/>
      <c r="B115" s="2" t="s">
        <v>81</v>
      </c>
      <c r="C115" s="1643" t="s">
        <v>747</v>
      </c>
      <c r="D115" s="1643"/>
      <c r="E115" s="1643"/>
      <c r="F115" s="1643"/>
      <c r="G115" s="1643"/>
      <c r="H115" s="1643"/>
      <c r="I115" s="1643"/>
      <c r="J115" s="510" t="s">
        <v>137</v>
      </c>
      <c r="K115" s="684">
        <v>250</v>
      </c>
      <c r="L115" s="685">
        <v>250</v>
      </c>
      <c r="M115" s="684">
        <v>250</v>
      </c>
      <c r="N115" s="684">
        <v>250</v>
      </c>
      <c r="O115" s="223">
        <v>270</v>
      </c>
      <c r="P115" s="223">
        <v>270</v>
      </c>
    </row>
    <row r="116" spans="1:16" ht="22.9" customHeight="1" x14ac:dyDescent="0.25">
      <c r="A116" s="1644"/>
      <c r="B116" s="2" t="s">
        <v>104</v>
      </c>
      <c r="C116" s="1022" t="s">
        <v>774</v>
      </c>
      <c r="D116" s="1022"/>
      <c r="E116" s="1022"/>
      <c r="F116" s="1022"/>
      <c r="G116" s="1022"/>
      <c r="H116" s="1022"/>
      <c r="I116" s="1022"/>
      <c r="J116" s="28" t="s">
        <v>137</v>
      </c>
      <c r="K116" s="147">
        <v>0</v>
      </c>
      <c r="L116" s="147">
        <v>0</v>
      </c>
      <c r="M116" s="147">
        <v>77</v>
      </c>
      <c r="N116" s="147">
        <v>100</v>
      </c>
      <c r="O116" s="147">
        <v>60</v>
      </c>
      <c r="P116" s="147">
        <v>30</v>
      </c>
    </row>
    <row r="117" spans="1:16" ht="22.9" customHeight="1" x14ac:dyDescent="0.25">
      <c r="A117" s="1644"/>
      <c r="B117" s="2" t="s">
        <v>82</v>
      </c>
      <c r="C117" s="1658" t="s">
        <v>773</v>
      </c>
      <c r="D117" s="1658"/>
      <c r="E117" s="1658"/>
      <c r="F117" s="1658"/>
      <c r="G117" s="1658"/>
      <c r="H117" s="1658"/>
      <c r="I117" s="1658"/>
      <c r="J117" s="28" t="s">
        <v>137</v>
      </c>
      <c r="K117" s="147">
        <v>0</v>
      </c>
      <c r="L117" s="147">
        <v>0</v>
      </c>
      <c r="M117" s="703">
        <v>30</v>
      </c>
      <c r="N117" s="704">
        <v>50</v>
      </c>
      <c r="O117" s="703">
        <v>40</v>
      </c>
      <c r="P117" s="703">
        <v>20</v>
      </c>
    </row>
    <row r="118" spans="1:16" ht="36" customHeight="1" x14ac:dyDescent="0.25">
      <c r="A118" s="1644"/>
      <c r="B118" s="2" t="s">
        <v>83</v>
      </c>
      <c r="C118" s="1650" t="s">
        <v>772</v>
      </c>
      <c r="D118" s="1650"/>
      <c r="E118" s="1650"/>
      <c r="F118" s="1650"/>
      <c r="G118" s="1650"/>
      <c r="H118" s="1650"/>
      <c r="I118" s="1650"/>
      <c r="J118" s="217" t="s">
        <v>137</v>
      </c>
      <c r="K118" s="705">
        <v>0</v>
      </c>
      <c r="L118" s="703">
        <v>0</v>
      </c>
      <c r="M118" s="706">
        <v>10</v>
      </c>
      <c r="N118" s="706">
        <v>13</v>
      </c>
      <c r="O118" s="706">
        <v>20</v>
      </c>
      <c r="P118" s="706">
        <v>10</v>
      </c>
    </row>
    <row r="119" spans="1:16" ht="36" customHeight="1" x14ac:dyDescent="0.25">
      <c r="A119" s="1644"/>
      <c r="B119" s="2" t="s">
        <v>84</v>
      </c>
      <c r="C119" s="1650" t="s">
        <v>771</v>
      </c>
      <c r="D119" s="1650"/>
      <c r="E119" s="1650"/>
      <c r="F119" s="1650"/>
      <c r="G119" s="1650"/>
      <c r="H119" s="1650"/>
      <c r="I119" s="1650"/>
      <c r="J119" s="510" t="s">
        <v>79</v>
      </c>
      <c r="K119" s="705">
        <v>0</v>
      </c>
      <c r="L119" s="703">
        <v>0</v>
      </c>
      <c r="M119" s="706">
        <v>100000</v>
      </c>
      <c r="N119" s="706">
        <v>400000</v>
      </c>
      <c r="O119" s="706">
        <v>50000</v>
      </c>
      <c r="P119" s="706">
        <v>50000</v>
      </c>
    </row>
    <row r="120" spans="1:16" ht="36.75" customHeight="1" x14ac:dyDescent="0.25">
      <c r="A120" s="1644" t="s">
        <v>770</v>
      </c>
      <c r="B120" s="28" t="s">
        <v>86</v>
      </c>
      <c r="C120" s="1022" t="s">
        <v>769</v>
      </c>
      <c r="D120" s="1022"/>
      <c r="E120" s="1022"/>
      <c r="F120" s="1022"/>
      <c r="G120" s="1022"/>
      <c r="H120" s="1022"/>
      <c r="I120" s="1022"/>
      <c r="J120" s="28" t="s">
        <v>748</v>
      </c>
      <c r="K120" s="147">
        <v>0</v>
      </c>
      <c r="L120" s="147">
        <v>23700</v>
      </c>
      <c r="M120" s="147">
        <v>24200</v>
      </c>
      <c r="N120" s="147">
        <v>24700</v>
      </c>
      <c r="O120" s="147">
        <v>25200</v>
      </c>
      <c r="P120" s="147">
        <v>25700</v>
      </c>
    </row>
    <row r="121" spans="1:16" ht="38.25" customHeight="1" x14ac:dyDescent="0.25">
      <c r="A121" s="1644"/>
      <c r="B121" s="28" t="s">
        <v>87</v>
      </c>
      <c r="C121" s="1022" t="s">
        <v>768</v>
      </c>
      <c r="D121" s="1022"/>
      <c r="E121" s="1022"/>
      <c r="F121" s="1022"/>
      <c r="G121" s="1022"/>
      <c r="H121" s="1022"/>
      <c r="I121" s="1022"/>
      <c r="J121" s="143" t="s">
        <v>74</v>
      </c>
      <c r="K121" s="147">
        <v>100</v>
      </c>
      <c r="L121" s="147">
        <v>94</v>
      </c>
      <c r="M121" s="147">
        <v>100</v>
      </c>
      <c r="N121" s="147">
        <v>100</v>
      </c>
      <c r="O121" s="147">
        <v>100</v>
      </c>
      <c r="P121" s="147">
        <v>100</v>
      </c>
    </row>
    <row r="122" spans="1:16" ht="40.5" customHeight="1" x14ac:dyDescent="0.25">
      <c r="A122" s="1644"/>
      <c r="B122" s="28" t="s">
        <v>105</v>
      </c>
      <c r="C122" s="1022" t="s">
        <v>767</v>
      </c>
      <c r="D122" s="1022"/>
      <c r="E122" s="1022"/>
      <c r="F122" s="1022"/>
      <c r="G122" s="1022"/>
      <c r="H122" s="1022"/>
      <c r="I122" s="1022"/>
      <c r="J122" s="28" t="s">
        <v>378</v>
      </c>
      <c r="K122" s="147">
        <v>0</v>
      </c>
      <c r="L122" s="703">
        <v>0</v>
      </c>
      <c r="M122" s="703">
        <v>0</v>
      </c>
      <c r="N122" s="707">
        <v>4500</v>
      </c>
      <c r="O122" s="707">
        <v>4500</v>
      </c>
      <c r="P122" s="707">
        <v>4500</v>
      </c>
    </row>
    <row r="123" spans="1:16" ht="19.899999999999999" customHeight="1" x14ac:dyDescent="0.25"/>
    <row r="124" spans="1:16" x14ac:dyDescent="0.25">
      <c r="A124" s="1578" t="s">
        <v>27</v>
      </c>
      <c r="B124" s="1579"/>
      <c r="C124" s="1579"/>
      <c r="D124" s="1579"/>
      <c r="E124" s="1579"/>
      <c r="F124" s="1579"/>
      <c r="G124" s="1579"/>
      <c r="H124" s="1579"/>
      <c r="I124" s="1579"/>
      <c r="J124" s="1579"/>
      <c r="K124" s="1579"/>
      <c r="L124" s="1579"/>
      <c r="M124" s="1579"/>
      <c r="N124" s="1579"/>
      <c r="O124" s="1579"/>
      <c r="P124" s="1580"/>
    </row>
    <row r="125" spans="1:16" x14ac:dyDescent="0.25">
      <c r="A125" s="1621" t="s">
        <v>1</v>
      </c>
      <c r="B125" s="1622"/>
      <c r="C125" s="1622"/>
      <c r="D125" s="1623"/>
      <c r="E125" s="1576" t="s">
        <v>0</v>
      </c>
      <c r="F125" s="1577"/>
      <c r="G125" s="1627">
        <v>2023</v>
      </c>
      <c r="H125" s="1627"/>
      <c r="I125" s="9">
        <v>2024</v>
      </c>
      <c r="J125" s="9">
        <v>2025</v>
      </c>
      <c r="K125" s="1628">
        <v>2026</v>
      </c>
      <c r="L125" s="1618"/>
      <c r="M125" s="1629">
        <v>2027</v>
      </c>
      <c r="N125" s="1629"/>
      <c r="O125" s="1628">
        <v>2028</v>
      </c>
      <c r="P125" s="1630"/>
    </row>
    <row r="126" spans="1:16" ht="31.5" x14ac:dyDescent="0.25">
      <c r="A126" s="1624"/>
      <c r="B126" s="1625"/>
      <c r="C126" s="1625"/>
      <c r="D126" s="1626"/>
      <c r="E126" s="9" t="s">
        <v>36</v>
      </c>
      <c r="F126" s="4" t="s">
        <v>37</v>
      </c>
      <c r="G126" s="1576" t="s">
        <v>11</v>
      </c>
      <c r="H126" s="1577"/>
      <c r="I126" s="9" t="s">
        <v>11</v>
      </c>
      <c r="J126" s="9" t="s">
        <v>12</v>
      </c>
      <c r="K126" s="1576" t="s">
        <v>13</v>
      </c>
      <c r="L126" s="1577"/>
      <c r="M126" s="1576" t="s">
        <v>14</v>
      </c>
      <c r="N126" s="1577"/>
      <c r="O126" s="1576" t="s">
        <v>14</v>
      </c>
      <c r="P126" s="1577"/>
    </row>
    <row r="127" spans="1:16" ht="19.149999999999999" customHeight="1" x14ac:dyDescent="0.25">
      <c r="A127" s="1578" t="s">
        <v>749</v>
      </c>
      <c r="B127" s="1579"/>
      <c r="C127" s="1579"/>
      <c r="D127" s="1580"/>
      <c r="E127" s="9"/>
      <c r="F127" s="4"/>
      <c r="G127" s="1581">
        <f>G128+G130+G136+G140</f>
        <v>3445981.4</v>
      </c>
      <c r="H127" s="1582"/>
      <c r="I127" s="15">
        <f>I128+I130+I136+I140+I144+I147+I150+I153+I156</f>
        <v>3215335.9000000004</v>
      </c>
      <c r="J127" s="15">
        <f>J128+J130+J136+J140+J144+J147+J150+J153+J156</f>
        <v>3048703.6</v>
      </c>
      <c r="K127" s="1617">
        <f>K128+K130+K136+K140+K144+K147+K150+K153+K156</f>
        <v>3828224.1</v>
      </c>
      <c r="L127" s="1618"/>
      <c r="M127" s="1617">
        <f t="shared" ref="M127" si="15">M128+M130+M136+M140+M144+M147+M150+M153+M156</f>
        <v>5509958</v>
      </c>
      <c r="N127" s="1618"/>
      <c r="O127" s="1617">
        <f t="shared" ref="O127" si="16">O128+O130+O136+O140+O144+O147+O150+O153+O156</f>
        <v>5894724.0999999996</v>
      </c>
      <c r="P127" s="1618"/>
    </row>
    <row r="128" spans="1:16" ht="19.149999999999999" customHeight="1" x14ac:dyDescent="0.25">
      <c r="A128" s="1645" t="s">
        <v>161</v>
      </c>
      <c r="B128" s="1646"/>
      <c r="C128" s="1646"/>
      <c r="D128" s="1647"/>
      <c r="E128" s="825" t="s">
        <v>114</v>
      </c>
      <c r="F128" s="161"/>
      <c r="G128" s="1619"/>
      <c r="H128" s="1620"/>
      <c r="I128" s="518"/>
      <c r="J128" s="518"/>
      <c r="K128" s="1573">
        <f>K129</f>
        <v>550000</v>
      </c>
      <c r="L128" s="1575"/>
      <c r="M128" s="1573">
        <f t="shared" ref="M128" si="17">M129</f>
        <v>500000</v>
      </c>
      <c r="N128" s="1575"/>
      <c r="O128" s="1573">
        <f t="shared" ref="O128" si="18">O129</f>
        <v>450000</v>
      </c>
      <c r="P128" s="1575"/>
    </row>
    <row r="129" spans="1:16" ht="24.6" customHeight="1" x14ac:dyDescent="0.25">
      <c r="A129" s="1276" t="s">
        <v>115</v>
      </c>
      <c r="B129" s="1277"/>
      <c r="C129" s="1277"/>
      <c r="D129" s="1278"/>
      <c r="E129" s="159"/>
      <c r="F129" s="161">
        <v>263210</v>
      </c>
      <c r="G129" s="1619"/>
      <c r="H129" s="1620"/>
      <c r="I129" s="518"/>
      <c r="J129" s="518"/>
      <c r="K129" s="1631">
        <v>550000</v>
      </c>
      <c r="L129" s="1632"/>
      <c r="M129" s="1631">
        <v>500000</v>
      </c>
      <c r="N129" s="1632"/>
      <c r="O129" s="1631">
        <v>450000</v>
      </c>
      <c r="P129" s="1632"/>
    </row>
    <row r="130" spans="1:16" ht="19.149999999999999" customHeight="1" x14ac:dyDescent="0.25">
      <c r="A130" s="1615" t="s">
        <v>750</v>
      </c>
      <c r="B130" s="1633"/>
      <c r="C130" s="1633"/>
      <c r="D130" s="1634"/>
      <c r="E130" s="550" t="s">
        <v>751</v>
      </c>
      <c r="F130" s="510"/>
      <c r="G130" s="1619">
        <f>G131+G132+G133+G134</f>
        <v>2326867.7999999998</v>
      </c>
      <c r="H130" s="1620"/>
      <c r="I130" s="518">
        <f>I131+I132+I133+I134</f>
        <v>2015946.3</v>
      </c>
      <c r="J130" s="518">
        <f>J131+J132+J133+J134</f>
        <v>1698156</v>
      </c>
      <c r="K130" s="1573">
        <f>K131+K132+K133+K134</f>
        <v>1698156</v>
      </c>
      <c r="L130" s="1575"/>
      <c r="M130" s="1573">
        <f t="shared" ref="M130" si="19">M131+M132+M133+M134</f>
        <v>3198156</v>
      </c>
      <c r="N130" s="1575"/>
      <c r="O130" s="1573">
        <f t="shared" ref="O130" si="20">O131+O132+O133+O134</f>
        <v>3498156</v>
      </c>
      <c r="P130" s="1575"/>
    </row>
    <row r="131" spans="1:16" ht="29.85" customHeight="1" x14ac:dyDescent="0.25">
      <c r="A131" s="1566" t="s">
        <v>641</v>
      </c>
      <c r="B131" s="1567"/>
      <c r="C131" s="1567"/>
      <c r="D131" s="1568"/>
      <c r="E131" s="550"/>
      <c r="F131" s="686">
        <v>251100</v>
      </c>
      <c r="G131" s="1564">
        <v>2326867.7999999998</v>
      </c>
      <c r="H131" s="1565"/>
      <c r="I131" s="522">
        <v>2015946.3</v>
      </c>
      <c r="J131" s="522"/>
      <c r="K131" s="1564"/>
      <c r="L131" s="1575"/>
      <c r="M131" s="1564"/>
      <c r="N131" s="1575"/>
      <c r="O131" s="1564"/>
      <c r="P131" s="1575"/>
    </row>
    <row r="132" spans="1:16" ht="29.85" customHeight="1" x14ac:dyDescent="0.25">
      <c r="A132" s="1616" t="s">
        <v>618</v>
      </c>
      <c r="B132" s="1584"/>
      <c r="C132" s="1584"/>
      <c r="D132" s="1585"/>
      <c r="E132" s="550"/>
      <c r="F132" s="686">
        <v>263190</v>
      </c>
      <c r="G132" s="1564"/>
      <c r="H132" s="1565"/>
      <c r="I132" s="522"/>
      <c r="J132" s="522">
        <v>864659.9</v>
      </c>
      <c r="K132" s="1564">
        <v>1241279</v>
      </c>
      <c r="L132" s="1575"/>
      <c r="M132" s="1564">
        <v>1362625.9</v>
      </c>
      <c r="N132" s="1575"/>
      <c r="O132" s="1564">
        <v>1593156</v>
      </c>
      <c r="P132" s="1575"/>
    </row>
    <row r="133" spans="1:16" ht="29.85" customHeight="1" x14ac:dyDescent="0.25">
      <c r="A133" s="1616" t="s">
        <v>619</v>
      </c>
      <c r="B133" s="1584"/>
      <c r="C133" s="1584"/>
      <c r="D133" s="1585"/>
      <c r="E133" s="550"/>
      <c r="F133" s="686">
        <v>263290</v>
      </c>
      <c r="G133" s="1564"/>
      <c r="H133" s="1565"/>
      <c r="I133" s="522"/>
      <c r="J133" s="522">
        <v>833496.1</v>
      </c>
      <c r="K133" s="1564">
        <v>456877</v>
      </c>
      <c r="L133" s="1575"/>
      <c r="M133" s="1564">
        <v>435530.1</v>
      </c>
      <c r="N133" s="1575"/>
      <c r="O133" s="1564">
        <v>505000</v>
      </c>
      <c r="P133" s="1575"/>
    </row>
    <row r="134" spans="1:16" ht="29.85" customHeight="1" x14ac:dyDescent="0.25">
      <c r="A134" s="1586" t="s">
        <v>72</v>
      </c>
      <c r="B134" s="1586"/>
      <c r="C134" s="1586"/>
      <c r="D134" s="1587"/>
      <c r="E134" s="943"/>
      <c r="F134" s="944">
        <v>31</v>
      </c>
      <c r="G134" s="1588">
        <f>G135</f>
        <v>0</v>
      </c>
      <c r="H134" s="1589"/>
      <c r="I134" s="945">
        <f>I135</f>
        <v>0</v>
      </c>
      <c r="J134" s="945">
        <f>J135</f>
        <v>0</v>
      </c>
      <c r="K134" s="1588">
        <f>K135</f>
        <v>0</v>
      </c>
      <c r="L134" s="1590"/>
      <c r="M134" s="1588">
        <f t="shared" ref="M134" si="21">M135</f>
        <v>1400000</v>
      </c>
      <c r="N134" s="1590"/>
      <c r="O134" s="1588">
        <f t="shared" ref="O134" si="22">O135</f>
        <v>1400000</v>
      </c>
      <c r="P134" s="1590"/>
    </row>
    <row r="135" spans="1:16" ht="29.85" customHeight="1" x14ac:dyDescent="0.25">
      <c r="A135" s="1566" t="s">
        <v>753</v>
      </c>
      <c r="B135" s="1567"/>
      <c r="C135" s="1567"/>
      <c r="D135" s="1568"/>
      <c r="E135" s="550"/>
      <c r="F135" s="686">
        <v>319220</v>
      </c>
      <c r="G135" s="1564"/>
      <c r="H135" s="1565"/>
      <c r="I135" s="522"/>
      <c r="J135" s="522"/>
      <c r="K135" s="1564"/>
      <c r="L135" s="1575"/>
      <c r="M135" s="1564">
        <v>1400000</v>
      </c>
      <c r="N135" s="1575"/>
      <c r="O135" s="1564">
        <v>1400000</v>
      </c>
      <c r="P135" s="1575"/>
    </row>
    <row r="136" spans="1:16" ht="35.1" customHeight="1" x14ac:dyDescent="0.25">
      <c r="A136" s="1639" t="s">
        <v>727</v>
      </c>
      <c r="B136" s="1640"/>
      <c r="C136" s="1640"/>
      <c r="D136" s="1641"/>
      <c r="E136" s="540">
        <v>70024</v>
      </c>
      <c r="F136" s="509"/>
      <c r="G136" s="1573">
        <f>G137+G138+G139</f>
        <v>961823.89999999991</v>
      </c>
      <c r="H136" s="1574"/>
      <c r="I136" s="518">
        <f>I137+I138+I139</f>
        <v>963609.39999999991</v>
      </c>
      <c r="J136" s="518">
        <f>J137+J138+J139</f>
        <v>810547.6</v>
      </c>
      <c r="K136" s="1573">
        <f>K137+K138+K139</f>
        <v>916568.1</v>
      </c>
      <c r="L136" s="1575"/>
      <c r="M136" s="1573">
        <f>M137+M138+M139</f>
        <v>666568.1</v>
      </c>
      <c r="N136" s="1575"/>
      <c r="O136" s="1573">
        <f>O137+O138+O139</f>
        <v>816568.1</v>
      </c>
      <c r="P136" s="1575"/>
    </row>
    <row r="137" spans="1:16" ht="22.9" customHeight="1" x14ac:dyDescent="0.25">
      <c r="A137" s="1583" t="s">
        <v>752</v>
      </c>
      <c r="B137" s="1584"/>
      <c r="C137" s="1584"/>
      <c r="D137" s="1585"/>
      <c r="E137" s="509"/>
      <c r="F137" s="509">
        <v>222990</v>
      </c>
      <c r="G137" s="1564">
        <v>9449.2000000000007</v>
      </c>
      <c r="H137" s="1565"/>
      <c r="I137" s="522"/>
      <c r="J137" s="522">
        <v>10000</v>
      </c>
      <c r="K137" s="1564"/>
      <c r="L137" s="1569"/>
      <c r="M137" s="1564"/>
      <c r="N137" s="1565"/>
      <c r="O137" s="1564"/>
      <c r="P137" s="1565"/>
    </row>
    <row r="138" spans="1:16" ht="27.75" customHeight="1" x14ac:dyDescent="0.25">
      <c r="A138" s="1583" t="s">
        <v>752</v>
      </c>
      <c r="B138" s="1584"/>
      <c r="C138" s="1584"/>
      <c r="D138" s="1585"/>
      <c r="E138" s="509"/>
      <c r="F138" s="509">
        <v>222999</v>
      </c>
      <c r="G138" s="1564"/>
      <c r="H138" s="1565"/>
      <c r="I138" s="522">
        <v>13621.2</v>
      </c>
      <c r="J138" s="522"/>
      <c r="K138" s="1564">
        <v>60000</v>
      </c>
      <c r="L138" s="1569"/>
      <c r="M138" s="1564">
        <v>10000</v>
      </c>
      <c r="N138" s="1565"/>
      <c r="O138" s="1564">
        <v>10000</v>
      </c>
      <c r="P138" s="1565"/>
    </row>
    <row r="139" spans="1:16" ht="20.85" customHeight="1" x14ac:dyDescent="0.25">
      <c r="A139" s="1566" t="s">
        <v>753</v>
      </c>
      <c r="B139" s="1567"/>
      <c r="C139" s="1567"/>
      <c r="D139" s="1568"/>
      <c r="E139" s="509"/>
      <c r="F139" s="509">
        <v>319220</v>
      </c>
      <c r="G139" s="1564">
        <v>952374.7</v>
      </c>
      <c r="H139" s="1565"/>
      <c r="I139" s="522">
        <v>949988.2</v>
      </c>
      <c r="J139" s="522">
        <v>800547.6</v>
      </c>
      <c r="K139" s="1564">
        <v>856568.1</v>
      </c>
      <c r="L139" s="1569"/>
      <c r="M139" s="1564">
        <v>656568.1</v>
      </c>
      <c r="N139" s="1565"/>
      <c r="O139" s="1564">
        <v>806568.1</v>
      </c>
      <c r="P139" s="1565"/>
    </row>
    <row r="140" spans="1:16" ht="31.9" customHeight="1" x14ac:dyDescent="0.25">
      <c r="A140" s="1570" t="s">
        <v>725</v>
      </c>
      <c r="B140" s="1571"/>
      <c r="C140" s="1571"/>
      <c r="D140" s="1572"/>
      <c r="E140" s="540">
        <v>70126</v>
      </c>
      <c r="F140" s="509"/>
      <c r="G140" s="1573">
        <f>G142+G143+G144</f>
        <v>157289.70000000001</v>
      </c>
      <c r="H140" s="1574"/>
      <c r="I140" s="518">
        <f>I141+I142+I143+I144</f>
        <v>90</v>
      </c>
      <c r="J140" s="518">
        <f>J141+J142+J143</f>
        <v>0</v>
      </c>
      <c r="K140" s="1573"/>
      <c r="L140" s="1569"/>
      <c r="M140" s="1573"/>
      <c r="N140" s="1569"/>
      <c r="O140" s="1573"/>
      <c r="P140" s="1569"/>
    </row>
    <row r="141" spans="1:16" ht="31.9" customHeight="1" x14ac:dyDescent="0.25">
      <c r="A141" s="1583" t="s">
        <v>754</v>
      </c>
      <c r="B141" s="1584"/>
      <c r="C141" s="1584"/>
      <c r="D141" s="1585"/>
      <c r="E141" s="540"/>
      <c r="F141" s="509">
        <v>222720</v>
      </c>
      <c r="G141" s="1564">
        <v>192.3</v>
      </c>
      <c r="H141" s="1565"/>
      <c r="I141" s="152"/>
      <c r="J141" s="518"/>
      <c r="K141" s="1573"/>
      <c r="L141" s="1569"/>
      <c r="M141" s="1573"/>
      <c r="N141" s="1569"/>
      <c r="O141" s="1573"/>
      <c r="P141" s="1569"/>
    </row>
    <row r="142" spans="1:16" ht="22.9" customHeight="1" x14ac:dyDescent="0.25">
      <c r="A142" s="1583" t="s">
        <v>752</v>
      </c>
      <c r="B142" s="1584"/>
      <c r="C142" s="1584"/>
      <c r="D142" s="1585"/>
      <c r="E142" s="540"/>
      <c r="F142" s="509">
        <v>222999</v>
      </c>
      <c r="G142" s="1564">
        <v>9518.7000000000007</v>
      </c>
      <c r="H142" s="1565"/>
      <c r="I142" s="522">
        <v>90</v>
      </c>
      <c r="J142" s="522"/>
      <c r="K142" s="1564"/>
      <c r="L142" s="1569"/>
      <c r="M142" s="1564"/>
      <c r="N142" s="1565"/>
      <c r="O142" s="1564"/>
      <c r="P142" s="1565"/>
    </row>
    <row r="143" spans="1:16" ht="28.15" customHeight="1" x14ac:dyDescent="0.25">
      <c r="A143" s="1583" t="s">
        <v>668</v>
      </c>
      <c r="B143" s="1584"/>
      <c r="C143" s="1584"/>
      <c r="D143" s="1585"/>
      <c r="E143" s="540"/>
      <c r="F143" s="509">
        <v>282900</v>
      </c>
      <c r="G143" s="1564">
        <v>147771</v>
      </c>
      <c r="H143" s="1565"/>
      <c r="I143" s="522"/>
      <c r="J143" s="522"/>
      <c r="K143" s="1564"/>
      <c r="L143" s="1569"/>
      <c r="M143" s="1564"/>
      <c r="N143" s="1565"/>
      <c r="O143" s="1564"/>
      <c r="P143" s="1565"/>
    </row>
    <row r="144" spans="1:16" s="687" customFormat="1" ht="46.9" customHeight="1" x14ac:dyDescent="0.25">
      <c r="A144" s="1570" t="s">
        <v>755</v>
      </c>
      <c r="B144" s="1571"/>
      <c r="C144" s="1571"/>
      <c r="D144" s="1572"/>
      <c r="E144" s="540">
        <v>70407</v>
      </c>
      <c r="F144" s="540"/>
      <c r="G144" s="1573"/>
      <c r="H144" s="1574"/>
      <c r="I144" s="518">
        <f>I146</f>
        <v>0</v>
      </c>
      <c r="J144" s="518">
        <f>J145+J146</f>
        <v>20000</v>
      </c>
      <c r="K144" s="1573">
        <f>K145+K146</f>
        <v>103500</v>
      </c>
      <c r="L144" s="1591"/>
      <c r="M144" s="1573">
        <f>M145+M146</f>
        <v>160233.9</v>
      </c>
      <c r="N144" s="1591"/>
      <c r="O144" s="1573">
        <f>O145+O146</f>
        <v>10000</v>
      </c>
      <c r="P144" s="1591"/>
    </row>
    <row r="145" spans="1:17" s="687" customFormat="1" ht="30.6" customHeight="1" x14ac:dyDescent="0.25">
      <c r="A145" s="1583" t="s">
        <v>752</v>
      </c>
      <c r="B145" s="1584"/>
      <c r="C145" s="1584"/>
      <c r="D145" s="1585"/>
      <c r="E145" s="540"/>
      <c r="F145" s="509">
        <v>222999</v>
      </c>
      <c r="G145" s="1564"/>
      <c r="H145" s="1565"/>
      <c r="I145" s="518"/>
      <c r="J145" s="522">
        <v>20000</v>
      </c>
      <c r="K145" s="1564">
        <v>20000</v>
      </c>
      <c r="L145" s="1569"/>
      <c r="M145" s="1564">
        <v>110000</v>
      </c>
      <c r="N145" s="1565"/>
      <c r="O145" s="1564">
        <v>10000</v>
      </c>
      <c r="P145" s="1565"/>
    </row>
    <row r="146" spans="1:17" ht="32.450000000000003" customHeight="1" x14ac:dyDescent="0.25">
      <c r="A146" s="1566" t="s">
        <v>753</v>
      </c>
      <c r="B146" s="1567"/>
      <c r="C146" s="1567"/>
      <c r="D146" s="1568"/>
      <c r="E146" s="540"/>
      <c r="F146" s="509">
        <v>319220</v>
      </c>
      <c r="G146" s="1564"/>
      <c r="H146" s="1565"/>
      <c r="I146" s="522"/>
      <c r="J146" s="522"/>
      <c r="K146" s="1564">
        <v>83500</v>
      </c>
      <c r="L146" s="1569"/>
      <c r="M146" s="1564">
        <v>50233.9</v>
      </c>
      <c r="N146" s="1565"/>
      <c r="O146" s="1564"/>
      <c r="P146" s="1565"/>
    </row>
    <row r="147" spans="1:17" s="687" customFormat="1" ht="22.9" customHeight="1" x14ac:dyDescent="0.25">
      <c r="A147" s="1570" t="s">
        <v>733</v>
      </c>
      <c r="B147" s="1571"/>
      <c r="C147" s="1571"/>
      <c r="D147" s="1572"/>
      <c r="E147" s="540">
        <v>70408</v>
      </c>
      <c r="F147" s="540"/>
      <c r="G147" s="1573"/>
      <c r="H147" s="1574"/>
      <c r="I147" s="518">
        <f>I148+I149</f>
        <v>235690.2</v>
      </c>
      <c r="J147" s="518">
        <f>J148+J149</f>
        <v>260000</v>
      </c>
      <c r="K147" s="1573">
        <f>K148+K149</f>
        <v>250000</v>
      </c>
      <c r="L147" s="1591"/>
      <c r="M147" s="1573">
        <f>M148+M149</f>
        <v>350000</v>
      </c>
      <c r="N147" s="1591"/>
      <c r="O147" s="1573">
        <f>O148+O149</f>
        <v>350000</v>
      </c>
      <c r="P147" s="1591"/>
    </row>
    <row r="148" spans="1:17" ht="22.9" customHeight="1" x14ac:dyDescent="0.25">
      <c r="A148" s="1583" t="s">
        <v>752</v>
      </c>
      <c r="B148" s="1584"/>
      <c r="C148" s="1584"/>
      <c r="D148" s="1585"/>
      <c r="E148" s="540"/>
      <c r="F148" s="509">
        <v>222999</v>
      </c>
      <c r="G148" s="1564"/>
      <c r="H148" s="1565"/>
      <c r="I148" s="522"/>
      <c r="J148" s="522">
        <v>30000</v>
      </c>
      <c r="K148" s="1564">
        <v>40000</v>
      </c>
      <c r="L148" s="1569"/>
      <c r="M148" s="1564">
        <v>10000</v>
      </c>
      <c r="N148" s="1565"/>
      <c r="O148" s="1564">
        <v>10000</v>
      </c>
      <c r="P148" s="1565"/>
    </row>
    <row r="149" spans="1:17" ht="28.9" customHeight="1" x14ac:dyDescent="0.25">
      <c r="A149" s="1566" t="s">
        <v>753</v>
      </c>
      <c r="B149" s="1567"/>
      <c r="C149" s="1567"/>
      <c r="D149" s="1568"/>
      <c r="E149" s="540"/>
      <c r="F149" s="509">
        <v>319220</v>
      </c>
      <c r="G149" s="1564"/>
      <c r="H149" s="1565"/>
      <c r="I149" s="522">
        <v>235690.2</v>
      </c>
      <c r="J149" s="522">
        <v>230000</v>
      </c>
      <c r="K149" s="1564">
        <v>210000</v>
      </c>
      <c r="L149" s="1569"/>
      <c r="M149" s="1564">
        <v>340000</v>
      </c>
      <c r="N149" s="1565"/>
      <c r="O149" s="1564">
        <v>340000</v>
      </c>
      <c r="P149" s="1565"/>
    </row>
    <row r="150" spans="1:17" s="687" customFormat="1" ht="22.9" customHeight="1" x14ac:dyDescent="0.25">
      <c r="A150" s="1570" t="s">
        <v>734</v>
      </c>
      <c r="B150" s="1571"/>
      <c r="C150" s="1571"/>
      <c r="D150" s="1572"/>
      <c r="E150" s="540">
        <v>70409</v>
      </c>
      <c r="F150" s="540"/>
      <c r="G150" s="1573"/>
      <c r="H150" s="1574"/>
      <c r="I150" s="518">
        <f>I151+I152</f>
        <v>0</v>
      </c>
      <c r="J150" s="518">
        <f>J151+J152</f>
        <v>70000</v>
      </c>
      <c r="K150" s="1573">
        <f>K151+K152</f>
        <v>100000</v>
      </c>
      <c r="L150" s="1591"/>
      <c r="M150" s="1573">
        <f>M151+M152</f>
        <v>185000</v>
      </c>
      <c r="N150" s="1591"/>
      <c r="O150" s="1573">
        <f>O151+O152</f>
        <v>210000</v>
      </c>
      <c r="P150" s="1591"/>
    </row>
    <row r="151" spans="1:17" ht="22.9" customHeight="1" x14ac:dyDescent="0.25">
      <c r="A151" s="1583" t="s">
        <v>752</v>
      </c>
      <c r="B151" s="1584"/>
      <c r="C151" s="1584"/>
      <c r="D151" s="1585"/>
      <c r="E151" s="540"/>
      <c r="F151" s="509">
        <v>222999</v>
      </c>
      <c r="G151" s="1564"/>
      <c r="H151" s="1565"/>
      <c r="I151" s="522"/>
      <c r="J151" s="522">
        <v>10000</v>
      </c>
      <c r="K151" s="1564">
        <v>10000</v>
      </c>
      <c r="L151" s="1569"/>
      <c r="M151" s="1564">
        <v>10000</v>
      </c>
      <c r="N151" s="1565"/>
      <c r="O151" s="1564">
        <v>10000</v>
      </c>
      <c r="P151" s="1565"/>
    </row>
    <row r="152" spans="1:17" ht="28.9" customHeight="1" x14ac:dyDescent="0.25">
      <c r="A152" s="1566" t="s">
        <v>753</v>
      </c>
      <c r="B152" s="1567"/>
      <c r="C152" s="1567"/>
      <c r="D152" s="1568"/>
      <c r="E152" s="540"/>
      <c r="F152" s="509">
        <v>319220</v>
      </c>
      <c r="G152" s="1564"/>
      <c r="H152" s="1565"/>
      <c r="I152" s="522"/>
      <c r="J152" s="522">
        <v>60000</v>
      </c>
      <c r="K152" s="1564">
        <v>90000</v>
      </c>
      <c r="L152" s="1569"/>
      <c r="M152" s="1564">
        <v>175000</v>
      </c>
      <c r="N152" s="1565"/>
      <c r="O152" s="1564">
        <v>200000</v>
      </c>
      <c r="P152" s="1565"/>
    </row>
    <row r="153" spans="1:17" s="687" customFormat="1" ht="22.9" customHeight="1" x14ac:dyDescent="0.25">
      <c r="A153" s="1570" t="s">
        <v>756</v>
      </c>
      <c r="B153" s="1571"/>
      <c r="C153" s="1571"/>
      <c r="D153" s="1572"/>
      <c r="E153" s="540">
        <v>70410</v>
      </c>
      <c r="F153" s="540"/>
      <c r="G153" s="1573"/>
      <c r="H153" s="1574"/>
      <c r="I153" s="518"/>
      <c r="J153" s="518">
        <f>J154+J155</f>
        <v>100000</v>
      </c>
      <c r="K153" s="1573">
        <f>K154+K155</f>
        <v>100000</v>
      </c>
      <c r="L153" s="1591"/>
      <c r="M153" s="1573">
        <f>M154+M155</f>
        <v>340000</v>
      </c>
      <c r="N153" s="1591"/>
      <c r="O153" s="1573">
        <f>O154+O155</f>
        <v>560000</v>
      </c>
      <c r="P153" s="1591"/>
    </row>
    <row r="154" spans="1:17" s="687" customFormat="1" ht="22.9" customHeight="1" x14ac:dyDescent="0.25">
      <c r="A154" s="1583" t="s">
        <v>752</v>
      </c>
      <c r="B154" s="1584"/>
      <c r="C154" s="1584"/>
      <c r="D154" s="1585"/>
      <c r="E154" s="540"/>
      <c r="F154" s="509">
        <v>222999</v>
      </c>
      <c r="G154" s="1564"/>
      <c r="H154" s="1565"/>
      <c r="I154" s="522"/>
      <c r="J154" s="522">
        <v>10000</v>
      </c>
      <c r="K154" s="1564">
        <v>10000</v>
      </c>
      <c r="L154" s="1569"/>
      <c r="M154" s="1564">
        <v>90000</v>
      </c>
      <c r="N154" s="1565"/>
      <c r="O154" s="1564">
        <v>280000</v>
      </c>
      <c r="P154" s="1565"/>
    </row>
    <row r="155" spans="1:17" ht="29.45" customHeight="1" x14ac:dyDescent="0.25">
      <c r="A155" s="1566" t="s">
        <v>753</v>
      </c>
      <c r="B155" s="1567"/>
      <c r="C155" s="1567"/>
      <c r="D155" s="1568"/>
      <c r="E155" s="540"/>
      <c r="F155" s="509">
        <v>319220</v>
      </c>
      <c r="G155" s="1564"/>
      <c r="H155" s="1565"/>
      <c r="I155" s="522"/>
      <c r="J155" s="522">
        <v>90000</v>
      </c>
      <c r="K155" s="1564">
        <v>90000</v>
      </c>
      <c r="L155" s="1569"/>
      <c r="M155" s="1564">
        <v>250000</v>
      </c>
      <c r="N155" s="1565"/>
      <c r="O155" s="1564">
        <v>280000</v>
      </c>
      <c r="P155" s="1565"/>
    </row>
    <row r="156" spans="1:17" ht="31.5" customHeight="1" x14ac:dyDescent="0.25">
      <c r="A156" s="1609" t="s">
        <v>757</v>
      </c>
      <c r="B156" s="1610"/>
      <c r="C156" s="1610"/>
      <c r="D156" s="1611"/>
      <c r="E156" s="540">
        <v>70411</v>
      </c>
      <c r="F156" s="509"/>
      <c r="G156" s="1573"/>
      <c r="H156" s="1574"/>
      <c r="I156" s="518"/>
      <c r="J156" s="518">
        <f>J157+J158</f>
        <v>90000</v>
      </c>
      <c r="K156" s="1573">
        <f>K157+K158</f>
        <v>110000</v>
      </c>
      <c r="L156" s="1591"/>
      <c r="M156" s="1573">
        <f>M157+M158</f>
        <v>110000</v>
      </c>
      <c r="N156" s="1591"/>
      <c r="O156" s="1573">
        <f>O157+O158</f>
        <v>0</v>
      </c>
      <c r="P156" s="1591"/>
    </row>
    <row r="157" spans="1:17" ht="22.9" customHeight="1" x14ac:dyDescent="0.25">
      <c r="A157" s="1583" t="s">
        <v>752</v>
      </c>
      <c r="B157" s="1584"/>
      <c r="C157" s="1584"/>
      <c r="D157" s="1585"/>
      <c r="E157" s="540"/>
      <c r="F157" s="509">
        <v>222999</v>
      </c>
      <c r="G157" s="1564"/>
      <c r="H157" s="1565"/>
      <c r="I157" s="522"/>
      <c r="J157" s="522">
        <v>10000</v>
      </c>
      <c r="K157" s="1564">
        <v>110000</v>
      </c>
      <c r="L157" s="1569"/>
      <c r="M157" s="1564">
        <v>110000</v>
      </c>
      <c r="N157" s="1565"/>
      <c r="O157" s="1564"/>
      <c r="P157" s="1565"/>
    </row>
    <row r="158" spans="1:17" ht="29.45" customHeight="1" x14ac:dyDescent="0.25">
      <c r="A158" s="1566" t="s">
        <v>753</v>
      </c>
      <c r="B158" s="1567"/>
      <c r="C158" s="1567"/>
      <c r="D158" s="1568"/>
      <c r="E158" s="540"/>
      <c r="F158" s="509">
        <v>319220</v>
      </c>
      <c r="G158" s="1564"/>
      <c r="H158" s="1565"/>
      <c r="I158" s="522"/>
      <c r="J158" s="522">
        <v>80000</v>
      </c>
      <c r="K158" s="1564"/>
      <c r="L158" s="1569"/>
      <c r="M158" s="1564"/>
      <c r="N158" s="1565"/>
      <c r="O158" s="1564"/>
      <c r="P158" s="1565"/>
    </row>
    <row r="159" spans="1:17" ht="20.85" customHeight="1" x14ac:dyDescent="0.25">
      <c r="A159" s="497"/>
      <c r="B159" s="497"/>
      <c r="C159" s="497"/>
      <c r="D159" s="497"/>
      <c r="E159" s="497"/>
      <c r="F159" s="497"/>
      <c r="G159" s="497"/>
      <c r="H159" s="497"/>
      <c r="I159" s="497"/>
      <c r="J159" s="497"/>
      <c r="K159" s="497"/>
      <c r="L159" s="497"/>
      <c r="M159" s="497"/>
      <c r="N159" s="497"/>
      <c r="O159" s="497"/>
      <c r="P159" s="497"/>
    </row>
    <row r="160" spans="1:17" ht="22.9" customHeight="1" x14ac:dyDescent="0.25">
      <c r="A160" s="1614" t="s">
        <v>620</v>
      </c>
      <c r="B160" s="1614"/>
      <c r="C160" s="1614"/>
      <c r="D160" s="1614"/>
      <c r="E160" s="1614"/>
      <c r="F160" s="1614"/>
      <c r="G160" s="1614"/>
      <c r="H160" s="1614"/>
      <c r="I160" s="1614"/>
      <c r="J160" s="1614"/>
      <c r="K160" s="1614"/>
      <c r="L160" s="1614"/>
      <c r="M160" s="1614"/>
      <c r="N160" s="1614"/>
      <c r="O160" s="1614"/>
      <c r="P160" s="1615"/>
      <c r="Q160" s="688"/>
    </row>
    <row r="161" spans="1:17" ht="19.899999999999999" customHeight="1" x14ac:dyDescent="0.25">
      <c r="A161" s="1612" t="s">
        <v>1</v>
      </c>
      <c r="B161" s="1612"/>
      <c r="C161" s="1612"/>
      <c r="D161" s="1612"/>
      <c r="E161" s="1612" t="s">
        <v>0</v>
      </c>
      <c r="F161" s="1612"/>
      <c r="G161" s="1612"/>
      <c r="H161" s="1612"/>
      <c r="I161" s="1613" t="s">
        <v>41</v>
      </c>
      <c r="J161" s="1613" t="s">
        <v>40</v>
      </c>
      <c r="K161" s="1613" t="s">
        <v>358</v>
      </c>
      <c r="L161" s="521">
        <v>2025</v>
      </c>
      <c r="M161" s="1613" t="s">
        <v>359</v>
      </c>
      <c r="N161" s="509">
        <v>2026</v>
      </c>
      <c r="O161" s="509">
        <v>2027</v>
      </c>
      <c r="P161" s="509">
        <v>2028</v>
      </c>
      <c r="Q161" s="8"/>
    </row>
    <row r="162" spans="1:17" ht="82.5" customHeight="1" x14ac:dyDescent="0.25">
      <c r="A162" s="1612"/>
      <c r="B162" s="1612"/>
      <c r="C162" s="1612"/>
      <c r="D162" s="1612"/>
      <c r="E162" s="509" t="s">
        <v>42</v>
      </c>
      <c r="F162" s="509" t="s">
        <v>36</v>
      </c>
      <c r="G162" s="529" t="s">
        <v>13</v>
      </c>
      <c r="H162" s="510" t="s">
        <v>37</v>
      </c>
      <c r="I162" s="1613"/>
      <c r="J162" s="1613"/>
      <c r="K162" s="1613"/>
      <c r="L162" s="689" t="s">
        <v>39</v>
      </c>
      <c r="M162" s="1613"/>
      <c r="N162" s="529" t="s">
        <v>13</v>
      </c>
      <c r="O162" s="529" t="s">
        <v>14</v>
      </c>
      <c r="P162" s="529" t="s">
        <v>14</v>
      </c>
      <c r="Q162" s="690"/>
    </row>
    <row r="163" spans="1:17" x14ac:dyDescent="0.25">
      <c r="A163" s="1593">
        <v>1</v>
      </c>
      <c r="B163" s="1594"/>
      <c r="C163" s="1594"/>
      <c r="D163" s="1595"/>
      <c r="E163" s="509">
        <v>2</v>
      </c>
      <c r="F163" s="509">
        <v>3</v>
      </c>
      <c r="G163" s="509">
        <v>4</v>
      </c>
      <c r="H163" s="509">
        <v>5</v>
      </c>
      <c r="I163" s="509">
        <v>6</v>
      </c>
      <c r="J163" s="509">
        <v>7</v>
      </c>
      <c r="K163" s="509">
        <v>8</v>
      </c>
      <c r="L163" s="509">
        <v>9</v>
      </c>
      <c r="M163" s="509" t="s">
        <v>43</v>
      </c>
      <c r="N163" s="509">
        <v>11</v>
      </c>
      <c r="O163" s="509">
        <v>12</v>
      </c>
      <c r="P163" s="509">
        <v>13</v>
      </c>
      <c r="Q163" s="8"/>
    </row>
    <row r="164" spans="1:17" s="693" customFormat="1" ht="50.1" customHeight="1" x14ac:dyDescent="0.25">
      <c r="A164" s="1596" t="s">
        <v>727</v>
      </c>
      <c r="B164" s="1597"/>
      <c r="C164" s="1597"/>
      <c r="D164" s="1598"/>
      <c r="E164" s="591">
        <v>6402</v>
      </c>
      <c r="F164" s="604" t="s">
        <v>758</v>
      </c>
      <c r="G164" s="591">
        <v>13836</v>
      </c>
      <c r="H164" s="946"/>
      <c r="I164" s="691">
        <f>I165</f>
        <v>15741512.300000001</v>
      </c>
      <c r="J164" s="692">
        <v>2007</v>
      </c>
      <c r="K164" s="700">
        <f>K165</f>
        <v>5975381.5999999996</v>
      </c>
      <c r="L164" s="700">
        <f>L165</f>
        <v>800547.6</v>
      </c>
      <c r="M164" s="700">
        <f t="shared" ref="M164" si="23">M165</f>
        <v>5174834</v>
      </c>
      <c r="N164" s="700">
        <f>N165</f>
        <v>856568.1</v>
      </c>
      <c r="O164" s="700">
        <f t="shared" ref="O164:P164" si="24">O165</f>
        <v>656568.1</v>
      </c>
      <c r="P164" s="700">
        <f t="shared" si="24"/>
        <v>806568.1</v>
      </c>
    </row>
    <row r="165" spans="1:17" s="693" customFormat="1" ht="24.95" customHeight="1" x14ac:dyDescent="0.25">
      <c r="A165" s="1599" t="s">
        <v>753</v>
      </c>
      <c r="B165" s="1600"/>
      <c r="C165" s="1600"/>
      <c r="D165" s="1601"/>
      <c r="E165" s="9"/>
      <c r="F165" s="9"/>
      <c r="G165" s="9"/>
      <c r="H165" s="663">
        <v>319220</v>
      </c>
      <c r="I165" s="694">
        <v>15741512.300000001</v>
      </c>
      <c r="J165" s="695"/>
      <c r="K165" s="694">
        <f>6925369.8-949988.2</f>
        <v>5975381.5999999996</v>
      </c>
      <c r="L165" s="694">
        <v>800547.6</v>
      </c>
      <c r="M165" s="694">
        <f>K165-L165</f>
        <v>5174834</v>
      </c>
      <c r="N165" s="694">
        <v>856568.1</v>
      </c>
      <c r="O165" s="694">
        <v>656568.1</v>
      </c>
      <c r="P165" s="694">
        <v>806568.1</v>
      </c>
    </row>
    <row r="166" spans="1:17" s="693" customFormat="1" ht="30" customHeight="1" x14ac:dyDescent="0.25">
      <c r="A166" s="1602" t="s">
        <v>766</v>
      </c>
      <c r="B166" s="1602"/>
      <c r="C166" s="1602"/>
      <c r="D166" s="1602"/>
      <c r="E166" s="3">
        <v>6402</v>
      </c>
      <c r="F166" s="3">
        <v>70407</v>
      </c>
      <c r="G166" s="696"/>
      <c r="H166" s="697"/>
      <c r="I166" s="698">
        <f>I167</f>
        <v>1405800</v>
      </c>
      <c r="J166" s="699">
        <v>2024</v>
      </c>
      <c r="K166" s="700">
        <f>K167</f>
        <v>1405800</v>
      </c>
      <c r="L166" s="700">
        <f>L167</f>
        <v>0</v>
      </c>
      <c r="M166" s="700">
        <f t="shared" ref="M166" si="25">M167</f>
        <v>1405800</v>
      </c>
      <c r="N166" s="700">
        <f>N167</f>
        <v>83500</v>
      </c>
      <c r="O166" s="700">
        <f t="shared" ref="O166:P166" si="26">O167</f>
        <v>50233.9</v>
      </c>
      <c r="P166" s="700">
        <f t="shared" si="26"/>
        <v>0</v>
      </c>
    </row>
    <row r="167" spans="1:17" s="693" customFormat="1" ht="24.95" customHeight="1" x14ac:dyDescent="0.25">
      <c r="A167" s="1599" t="s">
        <v>753</v>
      </c>
      <c r="B167" s="1600"/>
      <c r="C167" s="1600"/>
      <c r="D167" s="1601"/>
      <c r="E167" s="591"/>
      <c r="F167" s="591"/>
      <c r="G167" s="9">
        <v>15654</v>
      </c>
      <c r="H167" s="663">
        <v>319220</v>
      </c>
      <c r="I167" s="701">
        <v>1405800</v>
      </c>
      <c r="J167" s="702"/>
      <c r="K167" s="701">
        <v>1405800</v>
      </c>
      <c r="L167" s="694">
        <v>0</v>
      </c>
      <c r="M167" s="694">
        <f>K167-L167</f>
        <v>1405800</v>
      </c>
      <c r="N167" s="694">
        <v>83500</v>
      </c>
      <c r="O167" s="694">
        <v>50233.9</v>
      </c>
      <c r="P167" s="694">
        <v>0</v>
      </c>
    </row>
    <row r="168" spans="1:17" s="693" customFormat="1" ht="30" customHeight="1" x14ac:dyDescent="0.25">
      <c r="A168" s="1602" t="s">
        <v>733</v>
      </c>
      <c r="B168" s="1602"/>
      <c r="C168" s="1602"/>
      <c r="D168" s="1602"/>
      <c r="E168" s="3">
        <v>6402</v>
      </c>
      <c r="F168" s="3">
        <v>70408</v>
      </c>
      <c r="G168" s="696"/>
      <c r="H168" s="697"/>
      <c r="I168" s="698">
        <f>I169+I170</f>
        <v>1844574.7</v>
      </c>
      <c r="J168" s="699">
        <v>2024</v>
      </c>
      <c r="K168" s="700">
        <f>K169+K170</f>
        <v>1844574.7</v>
      </c>
      <c r="L168" s="700">
        <f t="shared" ref="L168:P168" si="27">L169+L170</f>
        <v>230000</v>
      </c>
      <c r="M168" s="700">
        <f t="shared" si="27"/>
        <v>1614574.7</v>
      </c>
      <c r="N168" s="700">
        <f>N169+N170</f>
        <v>210000</v>
      </c>
      <c r="O168" s="700">
        <f t="shared" si="27"/>
        <v>340000</v>
      </c>
      <c r="P168" s="700">
        <f t="shared" si="27"/>
        <v>340000</v>
      </c>
    </row>
    <row r="169" spans="1:17" s="693" customFormat="1" ht="50.1" customHeight="1" x14ac:dyDescent="0.25">
      <c r="A169" s="1599" t="s">
        <v>761</v>
      </c>
      <c r="B169" s="1600"/>
      <c r="C169" s="1600"/>
      <c r="D169" s="1601"/>
      <c r="E169" s="591"/>
      <c r="F169" s="591"/>
      <c r="G169" s="9">
        <v>15653</v>
      </c>
      <c r="H169" s="663">
        <v>319220</v>
      </c>
      <c r="I169" s="701">
        <v>1029526</v>
      </c>
      <c r="J169" s="702"/>
      <c r="K169" s="701">
        <v>1029526</v>
      </c>
      <c r="L169" s="694">
        <v>115000</v>
      </c>
      <c r="M169" s="694">
        <f t="shared" ref="M169:M170" si="28">K169-L169</f>
        <v>914526</v>
      </c>
      <c r="N169" s="694">
        <v>100000</v>
      </c>
      <c r="O169" s="694">
        <v>150000</v>
      </c>
      <c r="P169" s="694">
        <v>150000</v>
      </c>
    </row>
    <row r="170" spans="1:17" s="693" customFormat="1" ht="50.1" customHeight="1" x14ac:dyDescent="0.25">
      <c r="A170" s="1599" t="s">
        <v>762</v>
      </c>
      <c r="B170" s="1600"/>
      <c r="C170" s="1600"/>
      <c r="D170" s="1601"/>
      <c r="E170" s="591"/>
      <c r="F170" s="591"/>
      <c r="G170" s="9">
        <v>15659</v>
      </c>
      <c r="H170" s="663">
        <v>319220</v>
      </c>
      <c r="I170" s="701">
        <v>815048.7</v>
      </c>
      <c r="J170" s="702"/>
      <c r="K170" s="701">
        <v>815048.7</v>
      </c>
      <c r="L170" s="694">
        <v>115000</v>
      </c>
      <c r="M170" s="694">
        <f t="shared" si="28"/>
        <v>700048.7</v>
      </c>
      <c r="N170" s="694">
        <v>110000</v>
      </c>
      <c r="O170" s="694">
        <v>190000</v>
      </c>
      <c r="P170" s="694">
        <v>190000</v>
      </c>
    </row>
    <row r="171" spans="1:17" s="693" customFormat="1" ht="50.1" customHeight="1" x14ac:dyDescent="0.25">
      <c r="A171" s="1599" t="s">
        <v>888</v>
      </c>
      <c r="B171" s="1600"/>
      <c r="C171" s="1600"/>
      <c r="D171" s="1601"/>
      <c r="E171" s="591"/>
      <c r="F171" s="591"/>
      <c r="G171" s="9">
        <v>15757</v>
      </c>
      <c r="H171" s="663">
        <v>319220</v>
      </c>
      <c r="I171" s="701">
        <v>124342.39999999999</v>
      </c>
      <c r="J171" s="702">
        <v>2024</v>
      </c>
      <c r="K171" s="701">
        <v>0</v>
      </c>
      <c r="L171" s="694"/>
      <c r="M171" s="694"/>
      <c r="N171" s="694"/>
      <c r="O171" s="694"/>
      <c r="P171" s="694"/>
    </row>
    <row r="172" spans="1:17" s="693" customFormat="1" ht="50.1" customHeight="1" x14ac:dyDescent="0.25">
      <c r="A172" s="1599" t="s">
        <v>889</v>
      </c>
      <c r="B172" s="1600"/>
      <c r="C172" s="1600"/>
      <c r="D172" s="1601"/>
      <c r="E172" s="591"/>
      <c r="F172" s="591"/>
      <c r="G172" s="9">
        <v>15758</v>
      </c>
      <c r="H172" s="663">
        <v>319220</v>
      </c>
      <c r="I172" s="701">
        <v>111347.9</v>
      </c>
      <c r="J172" s="702">
        <v>2024</v>
      </c>
      <c r="K172" s="701">
        <v>0</v>
      </c>
      <c r="L172" s="694"/>
      <c r="M172" s="694"/>
      <c r="N172" s="694"/>
      <c r="O172" s="694"/>
      <c r="P172" s="694"/>
    </row>
    <row r="173" spans="1:17" s="693" customFormat="1" ht="30" customHeight="1" x14ac:dyDescent="0.25">
      <c r="A173" s="1602" t="s">
        <v>734</v>
      </c>
      <c r="B173" s="1602"/>
      <c r="C173" s="1602"/>
      <c r="D173" s="1602"/>
      <c r="E173" s="3">
        <v>6402</v>
      </c>
      <c r="F173" s="3">
        <v>70409</v>
      </c>
      <c r="G173" s="696"/>
      <c r="H173" s="697"/>
      <c r="I173" s="698">
        <f>I174</f>
        <v>2495022.6</v>
      </c>
      <c r="J173" s="699">
        <v>2024</v>
      </c>
      <c r="K173" s="700">
        <f>K174</f>
        <v>2495022.6</v>
      </c>
      <c r="L173" s="700">
        <f>L174</f>
        <v>60000</v>
      </c>
      <c r="M173" s="700">
        <f t="shared" ref="M173" si="29">M174</f>
        <v>2435022.6</v>
      </c>
      <c r="N173" s="700">
        <f>N174</f>
        <v>90000</v>
      </c>
      <c r="O173" s="700">
        <f t="shared" ref="O173:P173" si="30">O174</f>
        <v>175000</v>
      </c>
      <c r="P173" s="700">
        <f t="shared" si="30"/>
        <v>200000</v>
      </c>
    </row>
    <row r="174" spans="1:17" s="693" customFormat="1" ht="65.099999999999994" customHeight="1" x14ac:dyDescent="0.25">
      <c r="A174" s="1599" t="s">
        <v>763</v>
      </c>
      <c r="B174" s="1600"/>
      <c r="C174" s="1600"/>
      <c r="D174" s="1601"/>
      <c r="E174" s="591"/>
      <c r="F174" s="591"/>
      <c r="G174" s="9">
        <v>15658</v>
      </c>
      <c r="H174" s="663">
        <v>319220</v>
      </c>
      <c r="I174" s="701">
        <v>2495022.6</v>
      </c>
      <c r="J174" s="702"/>
      <c r="K174" s="701">
        <v>2495022.6</v>
      </c>
      <c r="L174" s="694">
        <v>60000</v>
      </c>
      <c r="M174" s="694">
        <f>K174-L174</f>
        <v>2435022.6</v>
      </c>
      <c r="N174" s="694">
        <v>90000</v>
      </c>
      <c r="O174" s="694">
        <v>175000</v>
      </c>
      <c r="P174" s="694">
        <v>200000</v>
      </c>
    </row>
    <row r="175" spans="1:17" s="693" customFormat="1" ht="30" customHeight="1" x14ac:dyDescent="0.25">
      <c r="A175" s="1602" t="s">
        <v>756</v>
      </c>
      <c r="B175" s="1602"/>
      <c r="C175" s="1602"/>
      <c r="D175" s="1602"/>
      <c r="E175" s="3">
        <v>6402</v>
      </c>
      <c r="F175" s="3">
        <v>70410</v>
      </c>
      <c r="G175" s="696"/>
      <c r="H175" s="697"/>
      <c r="I175" s="698">
        <f>I176+I177</f>
        <v>3032370</v>
      </c>
      <c r="J175" s="699">
        <v>2024</v>
      </c>
      <c r="K175" s="700">
        <f>K176+K177</f>
        <v>3032370</v>
      </c>
      <c r="L175" s="700">
        <f t="shared" ref="L175:P175" si="31">L176+L177</f>
        <v>90000</v>
      </c>
      <c r="M175" s="700">
        <f t="shared" si="31"/>
        <v>2942370</v>
      </c>
      <c r="N175" s="700">
        <f t="shared" si="31"/>
        <v>90000</v>
      </c>
      <c r="O175" s="700">
        <f t="shared" si="31"/>
        <v>250000</v>
      </c>
      <c r="P175" s="700">
        <f t="shared" si="31"/>
        <v>200000</v>
      </c>
    </row>
    <row r="176" spans="1:17" s="693" customFormat="1" ht="50.1" customHeight="1" x14ac:dyDescent="0.25">
      <c r="A176" s="1599" t="s">
        <v>764</v>
      </c>
      <c r="B176" s="1600"/>
      <c r="C176" s="1600"/>
      <c r="D176" s="1601"/>
      <c r="E176" s="591"/>
      <c r="F176" s="591"/>
      <c r="G176" s="9">
        <v>15649</v>
      </c>
      <c r="H176" s="663">
        <v>319220</v>
      </c>
      <c r="I176" s="701">
        <v>1052370</v>
      </c>
      <c r="J176" s="702"/>
      <c r="K176" s="701">
        <v>1052370</v>
      </c>
      <c r="L176" s="694">
        <v>45000</v>
      </c>
      <c r="M176" s="694">
        <f t="shared" ref="M176:M177" si="32">K176-L176</f>
        <v>1007370</v>
      </c>
      <c r="N176" s="694">
        <v>45000</v>
      </c>
      <c r="O176" s="694">
        <v>125000</v>
      </c>
      <c r="P176" s="694">
        <v>100000</v>
      </c>
    </row>
    <row r="177" spans="1:16" s="693" customFormat="1" ht="65.099999999999994" customHeight="1" x14ac:dyDescent="0.25">
      <c r="A177" s="1599" t="s">
        <v>765</v>
      </c>
      <c r="B177" s="1600"/>
      <c r="C177" s="1600"/>
      <c r="D177" s="1601"/>
      <c r="E177" s="591"/>
      <c r="F177" s="591"/>
      <c r="G177" s="9">
        <v>15656</v>
      </c>
      <c r="H177" s="663">
        <v>319220</v>
      </c>
      <c r="I177" s="701">
        <v>1980000</v>
      </c>
      <c r="J177" s="702"/>
      <c r="K177" s="701">
        <v>1980000</v>
      </c>
      <c r="L177" s="694">
        <v>45000</v>
      </c>
      <c r="M177" s="694">
        <f t="shared" si="32"/>
        <v>1935000</v>
      </c>
      <c r="N177" s="694">
        <v>45000</v>
      </c>
      <c r="O177" s="694">
        <v>125000</v>
      </c>
      <c r="P177" s="694">
        <v>100000</v>
      </c>
    </row>
    <row r="178" spans="1:16" s="693" customFormat="1" ht="60" customHeight="1" x14ac:dyDescent="0.25">
      <c r="A178" s="1602" t="s">
        <v>738</v>
      </c>
      <c r="B178" s="1602"/>
      <c r="C178" s="1602"/>
      <c r="D178" s="1602"/>
      <c r="E178" s="3">
        <v>6402</v>
      </c>
      <c r="F178" s="3">
        <v>70411</v>
      </c>
      <c r="G178" s="696"/>
      <c r="H178" s="697"/>
      <c r="I178" s="698">
        <f t="shared" ref="I178" si="33">I179+I180</f>
        <v>223733.90000000002</v>
      </c>
      <c r="J178" s="699">
        <v>2024</v>
      </c>
      <c r="K178" s="700">
        <f t="shared" ref="K178:P178" si="34">K179+K180</f>
        <v>223733.90000000002</v>
      </c>
      <c r="L178" s="700">
        <f t="shared" si="34"/>
        <v>80000</v>
      </c>
      <c r="M178" s="700">
        <f t="shared" si="34"/>
        <v>143733.90000000002</v>
      </c>
      <c r="N178" s="700">
        <f t="shared" si="34"/>
        <v>0</v>
      </c>
      <c r="O178" s="700">
        <f t="shared" si="34"/>
        <v>0</v>
      </c>
      <c r="P178" s="700">
        <f t="shared" si="34"/>
        <v>0</v>
      </c>
    </row>
    <row r="179" spans="1:16" s="693" customFormat="1" ht="36" customHeight="1" x14ac:dyDescent="0.25">
      <c r="A179" s="1599" t="s">
        <v>759</v>
      </c>
      <c r="B179" s="1600"/>
      <c r="C179" s="1600"/>
      <c r="D179" s="1601"/>
      <c r="E179" s="591"/>
      <c r="F179" s="591"/>
      <c r="G179" s="9">
        <v>15650</v>
      </c>
      <c r="H179" s="663">
        <v>319220</v>
      </c>
      <c r="I179" s="701">
        <v>104005.1</v>
      </c>
      <c r="J179" s="702"/>
      <c r="K179" s="701">
        <v>104005.1</v>
      </c>
      <c r="L179" s="694">
        <v>40000</v>
      </c>
      <c r="M179" s="694">
        <f t="shared" ref="M179:M180" si="35">K179-L179</f>
        <v>64005.100000000006</v>
      </c>
      <c r="N179" s="694">
        <v>0</v>
      </c>
      <c r="O179" s="694">
        <v>0</v>
      </c>
      <c r="P179" s="694">
        <v>0</v>
      </c>
    </row>
    <row r="180" spans="1:16" s="693" customFormat="1" ht="36" customHeight="1" x14ac:dyDescent="0.25">
      <c r="A180" s="1599" t="s">
        <v>760</v>
      </c>
      <c r="B180" s="1600"/>
      <c r="C180" s="1600"/>
      <c r="D180" s="1601"/>
      <c r="E180" s="591"/>
      <c r="F180" s="591"/>
      <c r="G180" s="9">
        <v>15651</v>
      </c>
      <c r="H180" s="663">
        <v>319220</v>
      </c>
      <c r="I180" s="701">
        <v>119728.8</v>
      </c>
      <c r="J180" s="702"/>
      <c r="K180" s="701">
        <v>119728.8</v>
      </c>
      <c r="L180" s="694">
        <v>40000</v>
      </c>
      <c r="M180" s="694">
        <f t="shared" si="35"/>
        <v>79728.800000000003</v>
      </c>
      <c r="N180" s="694">
        <v>0</v>
      </c>
      <c r="O180" s="694">
        <v>0</v>
      </c>
      <c r="P180" s="694">
        <v>0</v>
      </c>
    </row>
    <row r="181" spans="1:16" s="5" customFormat="1" ht="24.6" customHeight="1" x14ac:dyDescent="0.25">
      <c r="A181" s="1603" t="s">
        <v>46</v>
      </c>
      <c r="B181" s="1604"/>
      <c r="C181" s="1604"/>
      <c r="D181" s="1604"/>
      <c r="E181" s="1604"/>
      <c r="F181" s="1604"/>
      <c r="G181" s="1604"/>
      <c r="H181" s="1604"/>
      <c r="I181" s="1604"/>
      <c r="J181" s="1604"/>
      <c r="K181" s="1604"/>
      <c r="L181" s="1604"/>
      <c r="M181" s="1604"/>
      <c r="N181" s="1604"/>
      <c r="O181" s="1604"/>
      <c r="P181" s="1605"/>
    </row>
    <row r="182" spans="1:16" s="5" customFormat="1" ht="24.6" customHeight="1" x14ac:dyDescent="0.25">
      <c r="A182" s="1606" t="s">
        <v>47</v>
      </c>
      <c r="B182" s="1607"/>
      <c r="C182" s="1607"/>
      <c r="D182" s="1607"/>
      <c r="E182" s="1607"/>
      <c r="F182" s="1607"/>
      <c r="G182" s="1607"/>
      <c r="H182" s="1607"/>
      <c r="I182" s="1607"/>
      <c r="J182" s="1607"/>
      <c r="K182" s="1607"/>
      <c r="L182" s="1607"/>
      <c r="M182" s="1607"/>
      <c r="N182" s="1607"/>
      <c r="O182" s="1607"/>
      <c r="P182" s="1608"/>
    </row>
    <row r="184" spans="1:16" ht="37.5" customHeight="1" x14ac:dyDescent="0.25">
      <c r="A184" s="1592" t="s">
        <v>65</v>
      </c>
      <c r="B184" s="1592"/>
      <c r="C184" s="1592"/>
      <c r="D184" s="1592"/>
      <c r="E184" s="1592"/>
      <c r="F184" s="1592"/>
      <c r="G184" s="1592"/>
      <c r="H184" s="1592"/>
      <c r="I184" s="1592"/>
      <c r="J184" s="1592"/>
      <c r="K184" s="1592"/>
      <c r="L184" s="1592"/>
      <c r="M184" s="1592"/>
      <c r="N184" s="1592"/>
      <c r="O184" s="1592"/>
      <c r="P184" s="1592"/>
    </row>
    <row r="185" spans="1:16" ht="38.25" hidden="1" customHeight="1" x14ac:dyDescent="0.25">
      <c r="A185" s="231"/>
      <c r="C185" s="231"/>
      <c r="D185" s="231"/>
      <c r="E185" s="231"/>
      <c r="F185" s="231"/>
      <c r="G185" s="231"/>
      <c r="H185" s="231"/>
      <c r="I185" s="231"/>
      <c r="J185" s="231"/>
      <c r="K185" s="231"/>
      <c r="L185" s="231"/>
      <c r="M185" s="231"/>
      <c r="N185" s="231"/>
      <c r="O185" s="231"/>
      <c r="P185" s="231"/>
    </row>
    <row r="186" spans="1:16" ht="48.75" hidden="1" customHeight="1" x14ac:dyDescent="0.25"/>
  </sheetData>
  <mergeCells count="477">
    <mergeCell ref="N1:P1"/>
    <mergeCell ref="E2:J2"/>
    <mergeCell ref="D3:L3"/>
    <mergeCell ref="A6:C6"/>
    <mergeCell ref="D6:O6"/>
    <mergeCell ref="I88:J88"/>
    <mergeCell ref="I89:J89"/>
    <mergeCell ref="I90:J90"/>
    <mergeCell ref="I91:J91"/>
    <mergeCell ref="A85:B85"/>
    <mergeCell ref="A86:B86"/>
    <mergeCell ref="A80:B80"/>
    <mergeCell ref="A91:B91"/>
    <mergeCell ref="I82:J82"/>
    <mergeCell ref="I87:J87"/>
    <mergeCell ref="A7:C7"/>
    <mergeCell ref="D7:O7"/>
    <mergeCell ref="K13:L13"/>
    <mergeCell ref="M13:N13"/>
    <mergeCell ref="A8:C8"/>
    <mergeCell ref="D8:O8"/>
    <mergeCell ref="A10:P10"/>
    <mergeCell ref="A12:D13"/>
    <mergeCell ref="E12:F12"/>
    <mergeCell ref="G12:H12"/>
    <mergeCell ref="K12:L12"/>
    <mergeCell ref="M12:N12"/>
    <mergeCell ref="O12:P12"/>
    <mergeCell ref="G13:H13"/>
    <mergeCell ref="A18:D18"/>
    <mergeCell ref="G18:H18"/>
    <mergeCell ref="K18:L18"/>
    <mergeCell ref="M18:N18"/>
    <mergeCell ref="A17:D17"/>
    <mergeCell ref="G17:H17"/>
    <mergeCell ref="K17:L17"/>
    <mergeCell ref="O13:P13"/>
    <mergeCell ref="A14:D14"/>
    <mergeCell ref="G14:H14"/>
    <mergeCell ref="K14:L14"/>
    <mergeCell ref="M14:N14"/>
    <mergeCell ref="O14:P14"/>
    <mergeCell ref="A15:D15"/>
    <mergeCell ref="G15:H15"/>
    <mergeCell ref="K15:L15"/>
    <mergeCell ref="M15:N15"/>
    <mergeCell ref="O15:P15"/>
    <mergeCell ref="A16:D16"/>
    <mergeCell ref="G16:H16"/>
    <mergeCell ref="K16:L16"/>
    <mergeCell ref="M16:N16"/>
    <mergeCell ref="O16:P16"/>
    <mergeCell ref="M17:N17"/>
    <mergeCell ref="O17:P17"/>
    <mergeCell ref="O21:P21"/>
    <mergeCell ref="G22:H22"/>
    <mergeCell ref="K22:L22"/>
    <mergeCell ref="M22:N22"/>
    <mergeCell ref="O22:P22"/>
    <mergeCell ref="K20:L20"/>
    <mergeCell ref="O18:P18"/>
    <mergeCell ref="A19:D19"/>
    <mergeCell ref="G19:H19"/>
    <mergeCell ref="K19:L19"/>
    <mergeCell ref="M19:N19"/>
    <mergeCell ref="O19:P19"/>
    <mergeCell ref="A24:B24"/>
    <mergeCell ref="G24:H24"/>
    <mergeCell ref="K24:L24"/>
    <mergeCell ref="M24:N24"/>
    <mergeCell ref="O24:P24"/>
    <mergeCell ref="A23:B23"/>
    <mergeCell ref="G23:H23"/>
    <mergeCell ref="K23:L23"/>
    <mergeCell ref="M23:N23"/>
    <mergeCell ref="O23:P23"/>
    <mergeCell ref="A21:B22"/>
    <mergeCell ref="C21:F21"/>
    <mergeCell ref="G21:H21"/>
    <mergeCell ref="K21:L21"/>
    <mergeCell ref="M21:N21"/>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3:B33"/>
    <mergeCell ref="G33:H33"/>
    <mergeCell ref="K33:L33"/>
    <mergeCell ref="M33:N33"/>
    <mergeCell ref="O33:P33"/>
    <mergeCell ref="A37:P37"/>
    <mergeCell ref="A38:C39"/>
    <mergeCell ref="D38:F38"/>
    <mergeCell ref="G38:J38"/>
    <mergeCell ref="K38:M38"/>
    <mergeCell ref="N38:P38"/>
    <mergeCell ref="E39:F39"/>
    <mergeCell ref="G39:H39"/>
    <mergeCell ref="A40:C40"/>
    <mergeCell ref="E40:F40"/>
    <mergeCell ref="G40:H40"/>
    <mergeCell ref="A34:B34"/>
    <mergeCell ref="G34:H34"/>
    <mergeCell ref="K34:L34"/>
    <mergeCell ref="M34:N34"/>
    <mergeCell ref="O34:P34"/>
    <mergeCell ref="A35:B35"/>
    <mergeCell ref="G35:H35"/>
    <mergeCell ref="K35:L35"/>
    <mergeCell ref="M35:N35"/>
    <mergeCell ref="O35:P35"/>
    <mergeCell ref="A41:C41"/>
    <mergeCell ref="E41:F41"/>
    <mergeCell ref="G41:H41"/>
    <mergeCell ref="A42:C42"/>
    <mergeCell ref="E42:F42"/>
    <mergeCell ref="G42:H42"/>
    <mergeCell ref="A54:B54"/>
    <mergeCell ref="A55:B55"/>
    <mergeCell ref="A56:B56"/>
    <mergeCell ref="A43:C43"/>
    <mergeCell ref="E43:F43"/>
    <mergeCell ref="G43:H43"/>
    <mergeCell ref="A57:B57"/>
    <mergeCell ref="A44:C44"/>
    <mergeCell ref="E44:F44"/>
    <mergeCell ref="G44:H44"/>
    <mergeCell ref="A45:C45"/>
    <mergeCell ref="E45:F45"/>
    <mergeCell ref="G45:H45"/>
    <mergeCell ref="A46:C46"/>
    <mergeCell ref="E46:F46"/>
    <mergeCell ref="G46:H46"/>
    <mergeCell ref="A47:C47"/>
    <mergeCell ref="E47:F47"/>
    <mergeCell ref="G47:H47"/>
    <mergeCell ref="A48:C48"/>
    <mergeCell ref="E48:F48"/>
    <mergeCell ref="G48:H48"/>
    <mergeCell ref="A50:P50"/>
    <mergeCell ref="A51:B52"/>
    <mergeCell ref="C51:H51"/>
    <mergeCell ref="I51:J52"/>
    <mergeCell ref="A53:B53"/>
    <mergeCell ref="I53:J53"/>
    <mergeCell ref="A67:B67"/>
    <mergeCell ref="I67:J67"/>
    <mergeCell ref="I68:J68"/>
    <mergeCell ref="A69:B69"/>
    <mergeCell ref="I69:J69"/>
    <mergeCell ref="A58:B58"/>
    <mergeCell ref="A59:B59"/>
    <mergeCell ref="A60:B60"/>
    <mergeCell ref="A61:B61"/>
    <mergeCell ref="A62:B62"/>
    <mergeCell ref="I62:J62"/>
    <mergeCell ref="A63:B63"/>
    <mergeCell ref="I63:J63"/>
    <mergeCell ref="A64:B64"/>
    <mergeCell ref="I64:J64"/>
    <mergeCell ref="A65:B65"/>
    <mergeCell ref="A66:B66"/>
    <mergeCell ref="I66:J66"/>
    <mergeCell ref="A75:B75"/>
    <mergeCell ref="A76:B76"/>
    <mergeCell ref="I76:J76"/>
    <mergeCell ref="A77:B77"/>
    <mergeCell ref="I77:J77"/>
    <mergeCell ref="I75:J75"/>
    <mergeCell ref="A70:B70"/>
    <mergeCell ref="I70:J70"/>
    <mergeCell ref="I73:J73"/>
    <mergeCell ref="A72:B72"/>
    <mergeCell ref="I72:J72"/>
    <mergeCell ref="A73:B73"/>
    <mergeCell ref="A74:B74"/>
    <mergeCell ref="I74:J74"/>
    <mergeCell ref="A71:B71"/>
    <mergeCell ref="A82:B82"/>
    <mergeCell ref="A87:B87"/>
    <mergeCell ref="A88:B88"/>
    <mergeCell ref="A89:B89"/>
    <mergeCell ref="A90:B90"/>
    <mergeCell ref="A96:B96"/>
    <mergeCell ref="I78:J78"/>
    <mergeCell ref="I79:J79"/>
    <mergeCell ref="I81:J81"/>
    <mergeCell ref="A78:B78"/>
    <mergeCell ref="A79:B79"/>
    <mergeCell ref="A81:B81"/>
    <mergeCell ref="A84:B84"/>
    <mergeCell ref="I84:J84"/>
    <mergeCell ref="I85:J85"/>
    <mergeCell ref="I86:J86"/>
    <mergeCell ref="A83:B83"/>
    <mergeCell ref="I93:J93"/>
    <mergeCell ref="A92:B92"/>
    <mergeCell ref="A93:B93"/>
    <mergeCell ref="A94:P94"/>
    <mergeCell ref="A95:B95"/>
    <mergeCell ref="C95:N95"/>
    <mergeCell ref="O95:P95"/>
    <mergeCell ref="C96:N96"/>
    <mergeCell ref="O96:P96"/>
    <mergeCell ref="A112:A119"/>
    <mergeCell ref="C112:I112"/>
    <mergeCell ref="C113:I113"/>
    <mergeCell ref="C114:I114"/>
    <mergeCell ref="C119:I119"/>
    <mergeCell ref="A100:P100"/>
    <mergeCell ref="A101:C101"/>
    <mergeCell ref="D101:P101"/>
    <mergeCell ref="D103:P103"/>
    <mergeCell ref="A97:B97"/>
    <mergeCell ref="C97:N97"/>
    <mergeCell ref="O97:P97"/>
    <mergeCell ref="A98:B98"/>
    <mergeCell ref="C98:N98"/>
    <mergeCell ref="O98:P98"/>
    <mergeCell ref="C110:I110"/>
    <mergeCell ref="C115:I115"/>
    <mergeCell ref="C117:I117"/>
    <mergeCell ref="C118:I118"/>
    <mergeCell ref="C116:I116"/>
    <mergeCell ref="A107:A111"/>
    <mergeCell ref="C111:I111"/>
    <mergeCell ref="A102:C102"/>
    <mergeCell ref="D102:P102"/>
    <mergeCell ref="A103:C103"/>
    <mergeCell ref="A99:P99"/>
    <mergeCell ref="A136:D136"/>
    <mergeCell ref="G136:H136"/>
    <mergeCell ref="K136:L136"/>
    <mergeCell ref="M136:N136"/>
    <mergeCell ref="O136:P136"/>
    <mergeCell ref="K127:L127"/>
    <mergeCell ref="C122:I122"/>
    <mergeCell ref="A104:P104"/>
    <mergeCell ref="A105:A106"/>
    <mergeCell ref="B105:B106"/>
    <mergeCell ref="C105:I106"/>
    <mergeCell ref="J105:J106"/>
    <mergeCell ref="C107:I107"/>
    <mergeCell ref="C108:I108"/>
    <mergeCell ref="C109:I109"/>
    <mergeCell ref="A120:A122"/>
    <mergeCell ref="C121:I121"/>
    <mergeCell ref="C120:I120"/>
    <mergeCell ref="A128:D128"/>
    <mergeCell ref="A129:D129"/>
    <mergeCell ref="M131:N131"/>
    <mergeCell ref="M127:N127"/>
    <mergeCell ref="G128:H128"/>
    <mergeCell ref="K128:L128"/>
    <mergeCell ref="M128:N128"/>
    <mergeCell ref="M130:N130"/>
    <mergeCell ref="O127:P127"/>
    <mergeCell ref="A124:P124"/>
    <mergeCell ref="A125:D126"/>
    <mergeCell ref="E125:F125"/>
    <mergeCell ref="G125:H125"/>
    <mergeCell ref="K125:L125"/>
    <mergeCell ref="M125:N125"/>
    <mergeCell ref="O125:P125"/>
    <mergeCell ref="G126:H126"/>
    <mergeCell ref="K126:L126"/>
    <mergeCell ref="M126:N126"/>
    <mergeCell ref="O128:P128"/>
    <mergeCell ref="G129:H129"/>
    <mergeCell ref="K129:L129"/>
    <mergeCell ref="M129:N129"/>
    <mergeCell ref="O129:P129"/>
    <mergeCell ref="A130:D130"/>
    <mergeCell ref="G130:H130"/>
    <mergeCell ref="O135:P135"/>
    <mergeCell ref="G132:H132"/>
    <mergeCell ref="A137:D137"/>
    <mergeCell ref="G137:H137"/>
    <mergeCell ref="K137:L137"/>
    <mergeCell ref="M137:N137"/>
    <mergeCell ref="O137:P137"/>
    <mergeCell ref="M132:N132"/>
    <mergeCell ref="O132:P132"/>
    <mergeCell ref="M133:N133"/>
    <mergeCell ref="K132:L132"/>
    <mergeCell ref="G133:H133"/>
    <mergeCell ref="K133:L133"/>
    <mergeCell ref="O133:P133"/>
    <mergeCell ref="A135:D135"/>
    <mergeCell ref="G135:H135"/>
    <mergeCell ref="K135:L135"/>
    <mergeCell ref="M135:N135"/>
    <mergeCell ref="A132:D132"/>
    <mergeCell ref="A133:D133"/>
    <mergeCell ref="O141:P141"/>
    <mergeCell ref="A138:D138"/>
    <mergeCell ref="G138:H138"/>
    <mergeCell ref="K138:L138"/>
    <mergeCell ref="M138:N138"/>
    <mergeCell ref="O138:P138"/>
    <mergeCell ref="A139:D139"/>
    <mergeCell ref="G139:H139"/>
    <mergeCell ref="K139:L139"/>
    <mergeCell ref="M139:N139"/>
    <mergeCell ref="O139:P139"/>
    <mergeCell ref="A140:D140"/>
    <mergeCell ref="G140:H140"/>
    <mergeCell ref="K140:L140"/>
    <mergeCell ref="O155:P155"/>
    <mergeCell ref="M144:N144"/>
    <mergeCell ref="O144:P144"/>
    <mergeCell ref="A146:D146"/>
    <mergeCell ref="G146:H146"/>
    <mergeCell ref="K146:L146"/>
    <mergeCell ref="M146:N146"/>
    <mergeCell ref="O146:P146"/>
    <mergeCell ref="M145:N145"/>
    <mergeCell ref="O145:P145"/>
    <mergeCell ref="A148:D148"/>
    <mergeCell ref="G148:H148"/>
    <mergeCell ref="K148:L148"/>
    <mergeCell ref="A144:D144"/>
    <mergeCell ref="G144:H144"/>
    <mergeCell ref="K154:L154"/>
    <mergeCell ref="A151:D151"/>
    <mergeCell ref="G151:H151"/>
    <mergeCell ref="K151:L151"/>
    <mergeCell ref="A147:D147"/>
    <mergeCell ref="G147:H147"/>
    <mergeCell ref="K147:L147"/>
    <mergeCell ref="O157:P157"/>
    <mergeCell ref="A181:P181"/>
    <mergeCell ref="A182:P182"/>
    <mergeCell ref="A156:D156"/>
    <mergeCell ref="G156:H156"/>
    <mergeCell ref="G158:H158"/>
    <mergeCell ref="K158:L158"/>
    <mergeCell ref="M158:N158"/>
    <mergeCell ref="O158:P158"/>
    <mergeCell ref="A161:D162"/>
    <mergeCell ref="E161:H161"/>
    <mergeCell ref="I161:I162"/>
    <mergeCell ref="J161:J162"/>
    <mergeCell ref="K161:K162"/>
    <mergeCell ref="M161:M162"/>
    <mergeCell ref="M156:N156"/>
    <mergeCell ref="O156:P156"/>
    <mergeCell ref="A160:P160"/>
    <mergeCell ref="A158:D158"/>
    <mergeCell ref="K157:L157"/>
    <mergeCell ref="M157:N157"/>
    <mergeCell ref="A157:D157"/>
    <mergeCell ref="G157:H157"/>
    <mergeCell ref="K156:L156"/>
    <mergeCell ref="A184:P184"/>
    <mergeCell ref="A163:D163"/>
    <mergeCell ref="A164:D164"/>
    <mergeCell ref="A165:D165"/>
    <mergeCell ref="A166:D166"/>
    <mergeCell ref="A167:D167"/>
    <mergeCell ref="A174:D174"/>
    <mergeCell ref="A175:D175"/>
    <mergeCell ref="A176:D176"/>
    <mergeCell ref="A177:D177"/>
    <mergeCell ref="A178:D178"/>
    <mergeCell ref="A168:D168"/>
    <mergeCell ref="A169:D169"/>
    <mergeCell ref="A170:D170"/>
    <mergeCell ref="A171:D171"/>
    <mergeCell ref="A172:D172"/>
    <mergeCell ref="A173:D173"/>
    <mergeCell ref="A179:D179"/>
    <mergeCell ref="A180:D180"/>
    <mergeCell ref="M150:N150"/>
    <mergeCell ref="A142:D142"/>
    <mergeCell ref="A149:D149"/>
    <mergeCell ref="G149:H149"/>
    <mergeCell ref="K149:L149"/>
    <mergeCell ref="G150:H150"/>
    <mergeCell ref="K150:L150"/>
    <mergeCell ref="A155:D155"/>
    <mergeCell ref="G155:H155"/>
    <mergeCell ref="G154:H154"/>
    <mergeCell ref="K144:L144"/>
    <mergeCell ref="K155:L155"/>
    <mergeCell ref="M155:N155"/>
    <mergeCell ref="G142:H142"/>
    <mergeCell ref="K142:L142"/>
    <mergeCell ref="M142:N142"/>
    <mergeCell ref="A143:D143"/>
    <mergeCell ref="G143:H143"/>
    <mergeCell ref="K143:L143"/>
    <mergeCell ref="M143:N143"/>
    <mergeCell ref="O131:P131"/>
    <mergeCell ref="O126:P126"/>
    <mergeCell ref="A127:D127"/>
    <mergeCell ref="G127:H127"/>
    <mergeCell ref="A145:D145"/>
    <mergeCell ref="K145:L145"/>
    <mergeCell ref="A134:D134"/>
    <mergeCell ref="G134:H134"/>
    <mergeCell ref="K134:L134"/>
    <mergeCell ref="M134:N134"/>
    <mergeCell ref="O134:P134"/>
    <mergeCell ref="K130:L130"/>
    <mergeCell ref="K131:L131"/>
    <mergeCell ref="O130:P130"/>
    <mergeCell ref="A131:D131"/>
    <mergeCell ref="G131:H131"/>
    <mergeCell ref="O142:P142"/>
    <mergeCell ref="O143:P143"/>
    <mergeCell ref="M140:N140"/>
    <mergeCell ref="O140:P140"/>
    <mergeCell ref="A141:D141"/>
    <mergeCell ref="G141:H141"/>
    <mergeCell ref="K141:L141"/>
    <mergeCell ref="M141:N141"/>
    <mergeCell ref="M154:N154"/>
    <mergeCell ref="O154:P154"/>
    <mergeCell ref="G145:H145"/>
    <mergeCell ref="A152:D152"/>
    <mergeCell ref="G152:H152"/>
    <mergeCell ref="K152:L152"/>
    <mergeCell ref="M152:N152"/>
    <mergeCell ref="O152:P152"/>
    <mergeCell ref="A153:D153"/>
    <mergeCell ref="G153:H153"/>
    <mergeCell ref="A154:D154"/>
    <mergeCell ref="K153:L153"/>
    <mergeCell ref="M153:N153"/>
    <mergeCell ref="O153:P153"/>
    <mergeCell ref="A150:D150"/>
    <mergeCell ref="M151:N151"/>
    <mergeCell ref="O151:P151"/>
    <mergeCell ref="M148:N148"/>
    <mergeCell ref="O148:P148"/>
    <mergeCell ref="M147:N147"/>
    <mergeCell ref="O147:P147"/>
    <mergeCell ref="O150:P150"/>
    <mergeCell ref="M149:N149"/>
    <mergeCell ref="O149:P149"/>
  </mergeCells>
  <printOptions horizontalCentered="1"/>
  <pageMargins left="0.23622047244094499" right="0" top="0" bottom="0" header="0" footer="0"/>
  <pageSetup paperSize="9" scale="58" fitToHeight="0"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9A923-044E-4558-81C8-72AEDDEE035C}">
  <sheetPr>
    <tabColor theme="0" tint="-0.14999847407452621"/>
    <pageSetUpPr fitToPage="1"/>
  </sheetPr>
  <dimension ref="A1:CW133"/>
  <sheetViews>
    <sheetView zoomScale="85" zoomScaleNormal="85" workbookViewId="0">
      <selection activeCell="D69" sqref="D69:P69"/>
    </sheetView>
  </sheetViews>
  <sheetFormatPr defaultColWidth="8.28515625" defaultRowHeight="15.75" x14ac:dyDescent="0.25"/>
  <cols>
    <col min="1" max="1" width="10.28515625" style="496" customWidth="1"/>
    <col min="2" max="2" width="12.28515625" style="497" customWidth="1"/>
    <col min="3" max="5" width="8.28515625" style="497" customWidth="1"/>
    <col min="6" max="6" width="10.28515625" style="497" customWidth="1"/>
    <col min="7" max="7" width="7.28515625" style="497" customWidth="1"/>
    <col min="8" max="8" width="9.28515625" style="497" customWidth="1"/>
    <col min="9" max="9" width="12" style="497" customWidth="1"/>
    <col min="10" max="11" width="9.28515625" style="497" customWidth="1"/>
    <col min="12" max="12" width="8" style="497" customWidth="1"/>
    <col min="13" max="14" width="9.28515625" style="497" customWidth="1"/>
    <col min="15" max="16" width="8.28515625" style="497" customWidth="1"/>
    <col min="17" max="16384" width="8.28515625" style="497"/>
  </cols>
  <sheetData>
    <row r="1" spans="1:16" s="495" customFormat="1" x14ac:dyDescent="0.25">
      <c r="A1" s="494"/>
      <c r="N1" s="1861" t="s">
        <v>66</v>
      </c>
      <c r="O1" s="1861"/>
      <c r="P1" s="1862"/>
    </row>
    <row r="2" spans="1:16" x14ac:dyDescent="0.25">
      <c r="N2" s="498"/>
      <c r="O2" s="498"/>
      <c r="P2" s="499"/>
    </row>
    <row r="3" spans="1:16" x14ac:dyDescent="0.25">
      <c r="N3" s="498"/>
      <c r="O3" s="498"/>
      <c r="P3" s="499"/>
    </row>
    <row r="4" spans="1:16" x14ac:dyDescent="0.25">
      <c r="N4" s="498"/>
      <c r="O4" s="498"/>
      <c r="P4" s="499"/>
    </row>
    <row r="5" spans="1:16" ht="18.75" x14ac:dyDescent="0.25">
      <c r="E5" s="1863" t="s">
        <v>28</v>
      </c>
      <c r="F5" s="1863"/>
      <c r="G5" s="1863"/>
      <c r="H5" s="1863"/>
      <c r="I5" s="1863"/>
      <c r="J5" s="1863"/>
      <c r="P5" s="501"/>
    </row>
    <row r="6" spans="1:16" ht="18.75" x14ac:dyDescent="0.25">
      <c r="D6" s="1863" t="s">
        <v>355</v>
      </c>
      <c r="E6" s="1863"/>
      <c r="F6" s="1863"/>
      <c r="G6" s="1863"/>
      <c r="H6" s="1863"/>
      <c r="I6" s="1863"/>
      <c r="J6" s="1863"/>
      <c r="K6" s="1863"/>
      <c r="L6" s="1863"/>
      <c r="P6" s="501"/>
    </row>
    <row r="7" spans="1:16" ht="18.75" x14ac:dyDescent="0.25">
      <c r="D7" s="500"/>
      <c r="E7" s="500"/>
      <c r="F7" s="500"/>
      <c r="G7" s="500"/>
      <c r="H7" s="500"/>
      <c r="I7" s="500"/>
      <c r="J7" s="500"/>
      <c r="K7" s="500"/>
      <c r="L7" s="500"/>
      <c r="P7" s="501"/>
    </row>
    <row r="8" spans="1:16" ht="16.5" thickBot="1" x14ac:dyDescent="0.3">
      <c r="P8" s="499" t="s">
        <v>0</v>
      </c>
    </row>
    <row r="9" spans="1:16" ht="23.85" customHeight="1" x14ac:dyDescent="0.25">
      <c r="A9" s="1864" t="s">
        <v>29</v>
      </c>
      <c r="B9" s="1865"/>
      <c r="C9" s="1866"/>
      <c r="D9" s="1867" t="s">
        <v>481</v>
      </c>
      <c r="E9" s="1865"/>
      <c r="F9" s="1865"/>
      <c r="G9" s="1865"/>
      <c r="H9" s="1865"/>
      <c r="I9" s="1865"/>
      <c r="J9" s="1865"/>
      <c r="K9" s="1865"/>
      <c r="L9" s="1865"/>
      <c r="M9" s="1865"/>
      <c r="N9" s="1865"/>
      <c r="O9" s="1866"/>
      <c r="P9" s="502">
        <v>1</v>
      </c>
    </row>
    <row r="10" spans="1:16" ht="23.85" customHeight="1" x14ac:dyDescent="0.25">
      <c r="A10" s="1753" t="s">
        <v>30</v>
      </c>
      <c r="B10" s="1754"/>
      <c r="C10" s="1755"/>
      <c r="D10" s="1868" t="s">
        <v>69</v>
      </c>
      <c r="E10" s="1869"/>
      <c r="F10" s="1869"/>
      <c r="G10" s="1869"/>
      <c r="H10" s="1869"/>
      <c r="I10" s="1869"/>
      <c r="J10" s="1869"/>
      <c r="K10" s="1869"/>
      <c r="L10" s="1869"/>
      <c r="M10" s="1869"/>
      <c r="N10" s="1869"/>
      <c r="O10" s="1870"/>
      <c r="P10" s="505" t="s">
        <v>70</v>
      </c>
    </row>
    <row r="11" spans="1:16" ht="23.85" customHeight="1" thickBot="1" x14ac:dyDescent="0.3">
      <c r="A11" s="1824" t="s">
        <v>31</v>
      </c>
      <c r="B11" s="1825"/>
      <c r="C11" s="1826"/>
      <c r="D11" s="1827"/>
      <c r="E11" s="1856"/>
      <c r="F11" s="1856"/>
      <c r="G11" s="1856"/>
      <c r="H11" s="1856"/>
      <c r="I11" s="1856"/>
      <c r="J11" s="1856"/>
      <c r="K11" s="1856"/>
      <c r="L11" s="1856"/>
      <c r="M11" s="1856"/>
      <c r="N11" s="1856"/>
      <c r="O11" s="1828"/>
      <c r="P11" s="506"/>
    </row>
    <row r="12" spans="1:16" ht="23.85" customHeight="1" x14ac:dyDescent="0.25">
      <c r="A12" s="507"/>
      <c r="B12" s="508"/>
      <c r="C12" s="508"/>
      <c r="D12" s="498"/>
      <c r="E12" s="498"/>
      <c r="F12" s="498"/>
      <c r="G12" s="498"/>
      <c r="H12" s="498"/>
      <c r="I12" s="498"/>
      <c r="J12" s="498"/>
      <c r="K12" s="498"/>
      <c r="L12" s="498"/>
      <c r="M12" s="498"/>
      <c r="N12" s="498"/>
      <c r="O12" s="498"/>
      <c r="P12" s="498"/>
    </row>
    <row r="13" spans="1:16" x14ac:dyDescent="0.25">
      <c r="A13" s="1857" t="s">
        <v>572</v>
      </c>
      <c r="B13" s="1746"/>
      <c r="C13" s="1746"/>
      <c r="D13" s="1746"/>
      <c r="E13" s="1746"/>
      <c r="F13" s="1746"/>
      <c r="G13" s="1746"/>
      <c r="H13" s="1746"/>
      <c r="I13" s="1746"/>
      <c r="J13" s="1746"/>
      <c r="K13" s="1746"/>
      <c r="L13" s="1746"/>
      <c r="M13" s="1746"/>
      <c r="N13" s="1746"/>
      <c r="O13" s="1746"/>
      <c r="P13" s="1858"/>
    </row>
    <row r="14" spans="1:16" x14ac:dyDescent="0.25">
      <c r="A14" s="542"/>
      <c r="B14" s="542"/>
      <c r="C14" s="542"/>
      <c r="D14" s="542"/>
      <c r="E14" s="542"/>
      <c r="F14" s="542"/>
      <c r="G14" s="542"/>
      <c r="H14" s="542"/>
      <c r="I14" s="542"/>
      <c r="J14" s="542"/>
      <c r="K14" s="542"/>
      <c r="L14" s="542"/>
      <c r="M14" s="542"/>
      <c r="N14" s="542"/>
      <c r="O14" s="542"/>
      <c r="P14" s="542"/>
    </row>
    <row r="15" spans="1:16" ht="21.6" customHeight="1" x14ac:dyDescent="0.25">
      <c r="A15" s="1612" t="s">
        <v>1</v>
      </c>
      <c r="B15" s="1612"/>
      <c r="C15" s="1612"/>
      <c r="D15" s="1612"/>
      <c r="E15" s="1612" t="s">
        <v>0</v>
      </c>
      <c r="F15" s="1612"/>
      <c r="G15" s="1859">
        <v>2023</v>
      </c>
      <c r="H15" s="1859"/>
      <c r="I15" s="25">
        <v>2024</v>
      </c>
      <c r="J15" s="25">
        <v>2025</v>
      </c>
      <c r="K15" s="1860">
        <v>2026</v>
      </c>
      <c r="L15" s="1860"/>
      <c r="M15" s="1860">
        <v>2027</v>
      </c>
      <c r="N15" s="1860"/>
      <c r="O15" s="1860">
        <v>2028</v>
      </c>
      <c r="P15" s="1860"/>
    </row>
    <row r="16" spans="1:16" x14ac:dyDescent="0.25">
      <c r="A16" s="1612"/>
      <c r="B16" s="1612"/>
      <c r="C16" s="1612"/>
      <c r="D16" s="1612"/>
      <c r="E16" s="509" t="s">
        <v>33</v>
      </c>
      <c r="F16" s="510" t="s">
        <v>34</v>
      </c>
      <c r="G16" s="1612" t="s">
        <v>11</v>
      </c>
      <c r="H16" s="1612"/>
      <c r="I16" s="509" t="s">
        <v>11</v>
      </c>
      <c r="J16" s="509" t="s">
        <v>12</v>
      </c>
      <c r="K16" s="1612" t="s">
        <v>13</v>
      </c>
      <c r="L16" s="1612"/>
      <c r="M16" s="1612" t="s">
        <v>14</v>
      </c>
      <c r="N16" s="1612"/>
      <c r="O16" s="1612" t="s">
        <v>14</v>
      </c>
      <c r="P16" s="1612"/>
    </row>
    <row r="17" spans="1:16" ht="23.85" customHeight="1" x14ac:dyDescent="0.25">
      <c r="A17" s="1614" t="s">
        <v>35</v>
      </c>
      <c r="B17" s="1614"/>
      <c r="C17" s="1614"/>
      <c r="D17" s="1614"/>
      <c r="E17" s="509"/>
      <c r="F17" s="509"/>
      <c r="G17" s="1855">
        <f>SUM(G18:H23)</f>
        <v>14089.1</v>
      </c>
      <c r="H17" s="1855"/>
      <c r="I17" s="511">
        <f>SUM(I18:I23)</f>
        <v>15947.400000000003</v>
      </c>
      <c r="J17" s="511">
        <f>SUM(J18:J23)</f>
        <v>22017.3</v>
      </c>
      <c r="K17" s="1855">
        <f>K18+K19+K20+K21+K22+K23</f>
        <v>22814.400000000001</v>
      </c>
      <c r="L17" s="1855"/>
      <c r="M17" s="1855">
        <f>M18+M19+M20+M21+M22+M23</f>
        <v>22814.400000000001</v>
      </c>
      <c r="N17" s="1855"/>
      <c r="O17" s="1855">
        <f>O18+O19+O20+O21+O22+O23</f>
        <v>22814.400000000001</v>
      </c>
      <c r="P17" s="1855"/>
    </row>
    <row r="18" spans="1:16" ht="23.85" customHeight="1" x14ac:dyDescent="0.25">
      <c r="A18" s="1637" t="s">
        <v>414</v>
      </c>
      <c r="B18" s="1637"/>
      <c r="C18" s="1637"/>
      <c r="D18" s="1637"/>
      <c r="E18" s="509"/>
      <c r="F18" s="509">
        <v>21</v>
      </c>
      <c r="G18" s="1854">
        <f>G88</f>
        <v>6129.2000000000007</v>
      </c>
      <c r="H18" s="1854"/>
      <c r="I18" s="512">
        <f>I88</f>
        <v>8057.6</v>
      </c>
      <c r="J18" s="512">
        <f>J88</f>
        <v>9803.9</v>
      </c>
      <c r="K18" s="1854">
        <f>K88</f>
        <v>10601</v>
      </c>
      <c r="L18" s="1854"/>
      <c r="M18" s="1854">
        <f>M88</f>
        <v>10601</v>
      </c>
      <c r="N18" s="1854"/>
      <c r="O18" s="1854">
        <f>O88</f>
        <v>10601</v>
      </c>
      <c r="P18" s="1854"/>
    </row>
    <row r="19" spans="1:16" ht="23.85" customHeight="1" x14ac:dyDescent="0.25">
      <c r="A19" s="1637" t="s">
        <v>88</v>
      </c>
      <c r="B19" s="1637"/>
      <c r="C19" s="1637"/>
      <c r="D19" s="1637"/>
      <c r="E19" s="509"/>
      <c r="F19" s="509">
        <v>22</v>
      </c>
      <c r="G19" s="1854">
        <f>G91</f>
        <v>2214.1999999999998</v>
      </c>
      <c r="H19" s="1854"/>
      <c r="I19" s="512">
        <f>I91</f>
        <v>1747.3000000000004</v>
      </c>
      <c r="J19" s="512">
        <f>J91</f>
        <v>3053.4</v>
      </c>
      <c r="K19" s="1854">
        <f>K91</f>
        <v>4233.3999999999996</v>
      </c>
      <c r="L19" s="1854"/>
      <c r="M19" s="1854">
        <f>M91</f>
        <v>4233.3999999999996</v>
      </c>
      <c r="N19" s="1854"/>
      <c r="O19" s="1854">
        <f>O91</f>
        <v>4233.3999999999996</v>
      </c>
      <c r="P19" s="1854"/>
    </row>
    <row r="20" spans="1:16" ht="23.85" customHeight="1" x14ac:dyDescent="0.25">
      <c r="A20" s="1637" t="s">
        <v>101</v>
      </c>
      <c r="B20" s="1637"/>
      <c r="C20" s="1637"/>
      <c r="D20" s="1637"/>
      <c r="E20" s="509"/>
      <c r="F20" s="509">
        <v>26</v>
      </c>
      <c r="G20" s="1854">
        <f>G119+G120</f>
        <v>5159.5</v>
      </c>
      <c r="H20" s="1854"/>
      <c r="I20" s="512">
        <f>I118</f>
        <v>5346</v>
      </c>
      <c r="J20" s="512">
        <f>J118</f>
        <v>6260</v>
      </c>
      <c r="K20" s="1854">
        <f>K118</f>
        <v>6260</v>
      </c>
      <c r="L20" s="1854"/>
      <c r="M20" s="1854">
        <f>M118</f>
        <v>6260</v>
      </c>
      <c r="N20" s="1854"/>
      <c r="O20" s="1854">
        <f>O118</f>
        <v>6260</v>
      </c>
      <c r="P20" s="1854"/>
    </row>
    <row r="21" spans="1:16" ht="23.85" customHeight="1" x14ac:dyDescent="0.25">
      <c r="A21" s="1637" t="s">
        <v>470</v>
      </c>
      <c r="B21" s="1637"/>
      <c r="C21" s="1637"/>
      <c r="D21" s="1637"/>
      <c r="E21" s="509"/>
      <c r="F21" s="509">
        <v>27</v>
      </c>
      <c r="G21" s="1854">
        <f>G105</f>
        <v>31.6</v>
      </c>
      <c r="H21" s="1854"/>
      <c r="I21" s="512">
        <f>I105</f>
        <v>108.19999999999999</v>
      </c>
      <c r="J21" s="512">
        <f>J105</f>
        <v>100</v>
      </c>
      <c r="K21" s="1854">
        <f>SUM(K105)</f>
        <v>150</v>
      </c>
      <c r="L21" s="1854"/>
      <c r="M21" s="1854">
        <f>SUM(M105)</f>
        <v>150</v>
      </c>
      <c r="N21" s="1854"/>
      <c r="O21" s="1854">
        <f>SUM(O105)</f>
        <v>150</v>
      </c>
      <c r="P21" s="1854"/>
    </row>
    <row r="22" spans="1:16" ht="23.85" customHeight="1" x14ac:dyDescent="0.25">
      <c r="A22" s="1637" t="s">
        <v>72</v>
      </c>
      <c r="B22" s="1637"/>
      <c r="C22" s="1637"/>
      <c r="D22" s="1637"/>
      <c r="E22" s="509"/>
      <c r="F22" s="509">
        <v>31</v>
      </c>
      <c r="G22" s="1854">
        <f>G108</f>
        <v>285.8</v>
      </c>
      <c r="H22" s="1854"/>
      <c r="I22" s="512">
        <f>I108</f>
        <v>309.10000000000002</v>
      </c>
      <c r="J22" s="512">
        <f>J108</f>
        <v>2130</v>
      </c>
      <c r="K22" s="1854">
        <f>SUM(K108)</f>
        <v>730</v>
      </c>
      <c r="L22" s="1854"/>
      <c r="M22" s="1854">
        <f>SUM(M108)</f>
        <v>730</v>
      </c>
      <c r="N22" s="1854"/>
      <c r="O22" s="1854">
        <f>SUM(O108)</f>
        <v>730</v>
      </c>
      <c r="P22" s="1854"/>
    </row>
    <row r="23" spans="1:16" ht="23.85" customHeight="1" x14ac:dyDescent="0.25">
      <c r="A23" s="1637" t="s">
        <v>73</v>
      </c>
      <c r="B23" s="1637"/>
      <c r="C23" s="1637"/>
      <c r="D23" s="1637"/>
      <c r="E23" s="509"/>
      <c r="F23" s="509">
        <v>33</v>
      </c>
      <c r="G23" s="1854">
        <f>G112</f>
        <v>268.8</v>
      </c>
      <c r="H23" s="1854"/>
      <c r="I23" s="512">
        <f>I112</f>
        <v>379.2</v>
      </c>
      <c r="J23" s="512">
        <f>J112</f>
        <v>670</v>
      </c>
      <c r="K23" s="1854">
        <f>SUM(K112)</f>
        <v>840</v>
      </c>
      <c r="L23" s="1854"/>
      <c r="M23" s="1854">
        <f>SUM(M112)</f>
        <v>840</v>
      </c>
      <c r="N23" s="1854"/>
      <c r="O23" s="1854">
        <f>SUM(O112)</f>
        <v>840</v>
      </c>
      <c r="P23" s="1854"/>
    </row>
    <row r="24" spans="1:16" ht="23.85" customHeight="1" thickBot="1" x14ac:dyDescent="0.3">
      <c r="A24" s="1847"/>
      <c r="B24" s="1848"/>
      <c r="C24" s="1848"/>
      <c r="D24" s="1849"/>
      <c r="E24" s="514"/>
      <c r="F24" s="515"/>
      <c r="G24" s="1850"/>
      <c r="H24" s="1851"/>
      <c r="I24" s="498"/>
      <c r="J24" s="498"/>
      <c r="K24" s="498"/>
      <c r="L24" s="498"/>
      <c r="M24" s="498"/>
      <c r="N24" s="498"/>
      <c r="O24" s="498"/>
      <c r="P24" s="498"/>
    </row>
    <row r="25" spans="1:16" ht="18.75" customHeight="1" x14ac:dyDescent="0.25">
      <c r="A25" s="1771" t="s">
        <v>1</v>
      </c>
      <c r="B25" s="1773"/>
      <c r="C25" s="1779" t="s">
        <v>0</v>
      </c>
      <c r="D25" s="1804"/>
      <c r="E25" s="1804"/>
      <c r="F25" s="1780"/>
      <c r="G25" s="1852">
        <v>2023</v>
      </c>
      <c r="H25" s="1853"/>
      <c r="I25" s="516">
        <v>2024</v>
      </c>
      <c r="J25" s="516">
        <v>2025</v>
      </c>
      <c r="K25" s="1844">
        <v>2026</v>
      </c>
      <c r="L25" s="1845"/>
      <c r="M25" s="1844">
        <v>2027</v>
      </c>
      <c r="N25" s="1845"/>
      <c r="O25" s="1844">
        <v>2028</v>
      </c>
      <c r="P25" s="1846"/>
    </row>
    <row r="26" spans="1:16" ht="35.65" customHeight="1" x14ac:dyDescent="0.25">
      <c r="A26" s="1774"/>
      <c r="B26" s="1776"/>
      <c r="C26" s="509" t="s">
        <v>59</v>
      </c>
      <c r="D26" s="509" t="s">
        <v>60</v>
      </c>
      <c r="E26" s="509" t="s">
        <v>33</v>
      </c>
      <c r="F26" s="510" t="s">
        <v>34</v>
      </c>
      <c r="G26" s="1593" t="s">
        <v>11</v>
      </c>
      <c r="H26" s="1595"/>
      <c r="I26" s="509" t="s">
        <v>11</v>
      </c>
      <c r="J26" s="509" t="s">
        <v>12</v>
      </c>
      <c r="K26" s="1593" t="s">
        <v>13</v>
      </c>
      <c r="L26" s="1595"/>
      <c r="M26" s="1593" t="s">
        <v>14</v>
      </c>
      <c r="N26" s="1595"/>
      <c r="O26" s="1593" t="s">
        <v>14</v>
      </c>
      <c r="P26" s="1767"/>
    </row>
    <row r="27" spans="1:16" ht="53.65" customHeight="1" x14ac:dyDescent="0.25">
      <c r="A27" s="1756" t="s">
        <v>61</v>
      </c>
      <c r="B27" s="1572"/>
      <c r="C27" s="517"/>
      <c r="D27" s="517"/>
      <c r="E27" s="517"/>
      <c r="F27" s="517"/>
      <c r="G27" s="1573">
        <f>G17</f>
        <v>14089.1</v>
      </c>
      <c r="H27" s="1574"/>
      <c r="I27" s="518">
        <f>I17</f>
        <v>15947.400000000003</v>
      </c>
      <c r="J27" s="518">
        <f>J17</f>
        <v>22017.3</v>
      </c>
      <c r="K27" s="1573">
        <f>K17</f>
        <v>22814.400000000001</v>
      </c>
      <c r="L27" s="1574"/>
      <c r="M27" s="1573">
        <f>M17</f>
        <v>22814.400000000001</v>
      </c>
      <c r="N27" s="1574"/>
      <c r="O27" s="1573">
        <f>O17</f>
        <v>22814.400000000001</v>
      </c>
      <c r="P27" s="1843"/>
    </row>
    <row r="28" spans="1:16" ht="32.85" customHeight="1" x14ac:dyDescent="0.25">
      <c r="A28" s="1757" t="s">
        <v>62</v>
      </c>
      <c r="B28" s="1568"/>
      <c r="C28" s="521">
        <v>297</v>
      </c>
      <c r="D28" s="517">
        <v>1</v>
      </c>
      <c r="E28" s="517">
        <v>4</v>
      </c>
      <c r="F28" s="517">
        <v>14</v>
      </c>
      <c r="G28" s="1564">
        <f>G29+G30</f>
        <v>4692.4000000000005</v>
      </c>
      <c r="H28" s="1565"/>
      <c r="I28" s="522">
        <f>I29+I30</f>
        <v>4710.0999999999995</v>
      </c>
      <c r="J28" s="521">
        <f>M53</f>
        <v>3100</v>
      </c>
      <c r="K28" s="1742">
        <f>N53</f>
        <v>4800</v>
      </c>
      <c r="L28" s="1744"/>
      <c r="M28" s="1742">
        <f>O53</f>
        <v>4800</v>
      </c>
      <c r="N28" s="1744"/>
      <c r="O28" s="1742">
        <f>P53</f>
        <v>4800</v>
      </c>
      <c r="P28" s="1837"/>
    </row>
    <row r="29" spans="1:16" ht="33" customHeight="1" x14ac:dyDescent="0.25">
      <c r="A29" s="1805" t="s">
        <v>573</v>
      </c>
      <c r="B29" s="1806"/>
      <c r="C29" s="521"/>
      <c r="D29" s="517"/>
      <c r="E29" s="517"/>
      <c r="F29" s="517"/>
      <c r="G29" s="1564">
        <f>K54</f>
        <v>4858.1000000000004</v>
      </c>
      <c r="H29" s="1565"/>
      <c r="I29" s="522">
        <f>L54</f>
        <v>4787.3999999999996</v>
      </c>
      <c r="J29" s="522">
        <f>M54</f>
        <v>3100</v>
      </c>
      <c r="K29" s="1742">
        <f>N54</f>
        <v>4800</v>
      </c>
      <c r="L29" s="1744"/>
      <c r="M29" s="1742">
        <f>O54</f>
        <v>4800</v>
      </c>
      <c r="N29" s="1744"/>
      <c r="O29" s="1742">
        <f>P54</f>
        <v>4800</v>
      </c>
      <c r="P29" s="1837"/>
    </row>
    <row r="30" spans="1:16" ht="28.5" customHeight="1" x14ac:dyDescent="0.25">
      <c r="A30" s="1805" t="s">
        <v>574</v>
      </c>
      <c r="B30" s="1806"/>
      <c r="C30" s="521"/>
      <c r="D30" s="517"/>
      <c r="E30" s="517"/>
      <c r="F30" s="517"/>
      <c r="G30" s="1564">
        <v>-165.7</v>
      </c>
      <c r="H30" s="1565"/>
      <c r="I30" s="522">
        <v>-77.3</v>
      </c>
      <c r="J30" s="509"/>
      <c r="K30" s="1742"/>
      <c r="L30" s="1744"/>
      <c r="M30" s="1742"/>
      <c r="N30" s="1744"/>
      <c r="O30" s="1742"/>
      <c r="P30" s="1837"/>
    </row>
    <row r="31" spans="1:16" ht="18.75" customHeight="1" x14ac:dyDescent="0.25">
      <c r="A31" s="1800"/>
      <c r="B31" s="1744"/>
      <c r="C31" s="521"/>
      <c r="D31" s="517"/>
      <c r="E31" s="517"/>
      <c r="F31" s="517"/>
      <c r="G31" s="1564"/>
      <c r="H31" s="1565"/>
      <c r="I31" s="522"/>
      <c r="J31" s="509"/>
      <c r="K31" s="1742"/>
      <c r="L31" s="1744"/>
      <c r="M31" s="1742"/>
      <c r="N31" s="1744"/>
      <c r="O31" s="1742"/>
      <c r="P31" s="1837"/>
    </row>
    <row r="32" spans="1:16" ht="32.85" customHeight="1" x14ac:dyDescent="0.25">
      <c r="A32" s="1757" t="s">
        <v>63</v>
      </c>
      <c r="B32" s="1568"/>
      <c r="C32" s="521"/>
      <c r="D32" s="517"/>
      <c r="E32" s="517"/>
      <c r="F32" s="517"/>
      <c r="G32" s="1564"/>
      <c r="H32" s="1565"/>
      <c r="I32" s="522"/>
      <c r="J32" s="509"/>
      <c r="K32" s="1815"/>
      <c r="L32" s="1816"/>
      <c r="M32" s="1742"/>
      <c r="N32" s="1744"/>
      <c r="O32" s="1742"/>
      <c r="P32" s="1837"/>
    </row>
    <row r="33" spans="1:16" ht="21.75" customHeight="1" x14ac:dyDescent="0.25">
      <c r="A33" s="1807"/>
      <c r="B33" s="1808"/>
      <c r="C33" s="521"/>
      <c r="D33" s="517"/>
      <c r="E33" s="517"/>
      <c r="F33" s="517"/>
      <c r="G33" s="1564"/>
      <c r="H33" s="1565"/>
      <c r="I33" s="522"/>
      <c r="J33" s="509"/>
      <c r="K33" s="1742"/>
      <c r="L33" s="1744"/>
      <c r="M33" s="1742"/>
      <c r="N33" s="1744"/>
      <c r="O33" s="1742"/>
      <c r="P33" s="1837"/>
    </row>
    <row r="34" spans="1:16" ht="19.149999999999999" customHeight="1" x14ac:dyDescent="0.25">
      <c r="A34" s="1800"/>
      <c r="B34" s="1744"/>
      <c r="C34" s="521"/>
      <c r="D34" s="517"/>
      <c r="E34" s="517"/>
      <c r="F34" s="517"/>
      <c r="G34" s="1564"/>
      <c r="H34" s="1565"/>
      <c r="I34" s="522"/>
      <c r="J34" s="509"/>
      <c r="K34" s="1742"/>
      <c r="L34" s="1744"/>
      <c r="M34" s="1742"/>
      <c r="N34" s="1744"/>
      <c r="O34" s="1742"/>
      <c r="P34" s="1837"/>
    </row>
    <row r="35" spans="1:16" ht="19.149999999999999" customHeight="1" x14ac:dyDescent="0.25">
      <c r="A35" s="1800"/>
      <c r="B35" s="1744"/>
      <c r="C35" s="521"/>
      <c r="D35" s="517"/>
      <c r="E35" s="517"/>
      <c r="F35" s="517"/>
      <c r="G35" s="1564"/>
      <c r="H35" s="1565"/>
      <c r="I35" s="522"/>
      <c r="J35" s="509"/>
      <c r="K35" s="1742"/>
      <c r="L35" s="1744"/>
      <c r="M35" s="1742"/>
      <c r="N35" s="1744"/>
      <c r="O35" s="1742"/>
      <c r="P35" s="1837"/>
    </row>
    <row r="36" spans="1:16" ht="49.9" customHeight="1" thickBot="1" x14ac:dyDescent="0.3">
      <c r="A36" s="1838" t="s">
        <v>64</v>
      </c>
      <c r="B36" s="1839"/>
      <c r="C36" s="523">
        <v>1</v>
      </c>
      <c r="D36" s="524"/>
      <c r="E36" s="524"/>
      <c r="F36" s="524"/>
      <c r="G36" s="1840">
        <f>G27-G28</f>
        <v>9396.7000000000007</v>
      </c>
      <c r="H36" s="1841"/>
      <c r="I36" s="525">
        <f>I27-I28</f>
        <v>11237.300000000003</v>
      </c>
      <c r="J36" s="525">
        <f>J27-J28</f>
        <v>18917.3</v>
      </c>
      <c r="K36" s="1840">
        <f>K27-K28</f>
        <v>18014.400000000001</v>
      </c>
      <c r="L36" s="1841"/>
      <c r="M36" s="1840">
        <f>M27-M28</f>
        <v>18014.400000000001</v>
      </c>
      <c r="N36" s="1841"/>
      <c r="O36" s="1840">
        <f>O27-O28</f>
        <v>18014.400000000001</v>
      </c>
      <c r="P36" s="1842"/>
    </row>
    <row r="37" spans="1:16" ht="20.85" customHeight="1" x14ac:dyDescent="0.25">
      <c r="A37" s="526"/>
      <c r="B37" s="527"/>
      <c r="G37" s="498"/>
      <c r="H37" s="498"/>
      <c r="I37" s="498"/>
      <c r="K37" s="527"/>
      <c r="L37" s="527"/>
      <c r="M37" s="527"/>
      <c r="N37" s="527"/>
      <c r="O37" s="527"/>
      <c r="P37" s="527"/>
    </row>
    <row r="38" spans="1:16" ht="17.649999999999999" customHeight="1" thickBot="1" x14ac:dyDescent="0.3">
      <c r="A38" s="1829" t="s">
        <v>575</v>
      </c>
      <c r="B38" s="1830"/>
      <c r="C38" s="1830"/>
      <c r="D38" s="1830"/>
      <c r="E38" s="1830"/>
      <c r="F38" s="1830"/>
      <c r="G38" s="1830"/>
      <c r="H38" s="1830"/>
      <c r="I38" s="1830"/>
      <c r="J38" s="1830"/>
      <c r="K38" s="1830"/>
      <c r="L38" s="1830"/>
      <c r="M38" s="1830"/>
      <c r="N38" s="1830"/>
      <c r="O38" s="1830"/>
      <c r="P38" s="1831"/>
    </row>
    <row r="39" spans="1:16" ht="25.15" customHeight="1" x14ac:dyDescent="0.25">
      <c r="A39" s="1809" t="s">
        <v>1</v>
      </c>
      <c r="B39" s="1810"/>
      <c r="C39" s="1810"/>
      <c r="D39" s="1777" t="s">
        <v>0</v>
      </c>
      <c r="E39" s="1812"/>
      <c r="F39" s="1778"/>
      <c r="G39" s="1777" t="s">
        <v>356</v>
      </c>
      <c r="H39" s="1812"/>
      <c r="I39" s="1812"/>
      <c r="J39" s="1778"/>
      <c r="K39" s="1777" t="s">
        <v>67</v>
      </c>
      <c r="L39" s="1812"/>
      <c r="M39" s="1778"/>
      <c r="N39" s="1777" t="s">
        <v>576</v>
      </c>
      <c r="O39" s="1812"/>
      <c r="P39" s="1832"/>
    </row>
    <row r="40" spans="1:16" ht="64.150000000000006" customHeight="1" x14ac:dyDescent="0.25">
      <c r="A40" s="1811"/>
      <c r="B40" s="1612"/>
      <c r="C40" s="1612"/>
      <c r="D40" s="509" t="s">
        <v>33</v>
      </c>
      <c r="E40" s="1833" t="s">
        <v>51</v>
      </c>
      <c r="F40" s="1834"/>
      <c r="G40" s="1835" t="s">
        <v>48</v>
      </c>
      <c r="H40" s="1836"/>
      <c r="I40" s="529" t="s">
        <v>49</v>
      </c>
      <c r="J40" s="529" t="s">
        <v>50</v>
      </c>
      <c r="K40" s="529" t="s">
        <v>48</v>
      </c>
      <c r="L40" s="529" t="s">
        <v>49</v>
      </c>
      <c r="M40" s="529" t="s">
        <v>50</v>
      </c>
      <c r="N40" s="529" t="s">
        <v>48</v>
      </c>
      <c r="O40" s="529" t="s">
        <v>49</v>
      </c>
      <c r="P40" s="530" t="s">
        <v>50</v>
      </c>
    </row>
    <row r="41" spans="1:16" ht="20.85" customHeight="1" x14ac:dyDescent="0.25">
      <c r="A41" s="1753" t="s">
        <v>9</v>
      </c>
      <c r="B41" s="1754"/>
      <c r="C41" s="1755"/>
      <c r="D41" s="517"/>
      <c r="E41" s="1593"/>
      <c r="F41" s="1595"/>
      <c r="G41" s="1750">
        <f>G42</f>
        <v>22814.400000000001</v>
      </c>
      <c r="H41" s="1751"/>
      <c r="I41" s="509"/>
      <c r="J41" s="509"/>
      <c r="K41" s="512">
        <f>K42</f>
        <v>22814.400000000001</v>
      </c>
      <c r="L41" s="509"/>
      <c r="M41" s="509"/>
      <c r="N41" s="512">
        <f>N42</f>
        <v>22814.400000000001</v>
      </c>
      <c r="O41" s="509"/>
      <c r="P41" s="531"/>
    </row>
    <row r="42" spans="1:16" s="535" customFormat="1" ht="20.85" customHeight="1" x14ac:dyDescent="0.25">
      <c r="A42" s="1817" t="s">
        <v>52</v>
      </c>
      <c r="B42" s="1818"/>
      <c r="C42" s="1819"/>
      <c r="D42" s="532" t="s">
        <v>56</v>
      </c>
      <c r="E42" s="1820"/>
      <c r="F42" s="1821"/>
      <c r="G42" s="1822">
        <f>G45</f>
        <v>22814.400000000001</v>
      </c>
      <c r="H42" s="1823"/>
      <c r="I42" s="532"/>
      <c r="J42" s="532"/>
      <c r="K42" s="533">
        <f>K45</f>
        <v>22814.400000000001</v>
      </c>
      <c r="L42" s="532"/>
      <c r="M42" s="532"/>
      <c r="N42" s="533">
        <f>N45</f>
        <v>22814.400000000001</v>
      </c>
      <c r="O42" s="532"/>
      <c r="P42" s="534"/>
    </row>
    <row r="43" spans="1:16" s="535" customFormat="1" ht="20.85" customHeight="1" x14ac:dyDescent="0.25">
      <c r="A43" s="1817" t="s">
        <v>53</v>
      </c>
      <c r="B43" s="1818"/>
      <c r="C43" s="1819"/>
      <c r="D43" s="532" t="s">
        <v>57</v>
      </c>
      <c r="E43" s="1820"/>
      <c r="F43" s="1821"/>
      <c r="G43" s="1820"/>
      <c r="H43" s="1821"/>
      <c r="I43" s="532"/>
      <c r="J43" s="532"/>
      <c r="K43" s="532"/>
      <c r="L43" s="532"/>
      <c r="M43" s="532"/>
      <c r="N43" s="533"/>
      <c r="O43" s="532"/>
      <c r="P43" s="534"/>
    </row>
    <row r="44" spans="1:16" ht="20.85" customHeight="1" x14ac:dyDescent="0.25">
      <c r="A44" s="1753"/>
      <c r="B44" s="1754"/>
      <c r="C44" s="1755"/>
      <c r="D44" s="517"/>
      <c r="E44" s="1593"/>
      <c r="F44" s="1595"/>
      <c r="G44" s="1593"/>
      <c r="H44" s="1595"/>
      <c r="I44" s="509"/>
      <c r="J44" s="509"/>
      <c r="K44" s="509"/>
      <c r="L44" s="509"/>
      <c r="M44" s="509"/>
      <c r="N44" s="512"/>
      <c r="O44" s="509"/>
      <c r="P44" s="531"/>
    </row>
    <row r="45" spans="1:16" ht="20.85" customHeight="1" x14ac:dyDescent="0.25">
      <c r="A45" s="1753" t="s">
        <v>9</v>
      </c>
      <c r="B45" s="1754"/>
      <c r="C45" s="1755"/>
      <c r="D45" s="517"/>
      <c r="E45" s="1593">
        <v>2</v>
      </c>
      <c r="F45" s="1595"/>
      <c r="G45" s="1750">
        <f>G46+G47</f>
        <v>22814.400000000001</v>
      </c>
      <c r="H45" s="1751"/>
      <c r="I45" s="509"/>
      <c r="J45" s="509"/>
      <c r="K45" s="512">
        <f>K46+K47</f>
        <v>22814.400000000001</v>
      </c>
      <c r="L45" s="509"/>
      <c r="M45" s="509"/>
      <c r="N45" s="512">
        <f>N46+N47</f>
        <v>22814.400000000001</v>
      </c>
      <c r="O45" s="509"/>
      <c r="P45" s="531"/>
    </row>
    <row r="46" spans="1:16" s="535" customFormat="1" ht="20.85" customHeight="1" x14ac:dyDescent="0.25">
      <c r="A46" s="1817" t="s">
        <v>54</v>
      </c>
      <c r="B46" s="1818"/>
      <c r="C46" s="1819"/>
      <c r="D46" s="536"/>
      <c r="E46" s="1820"/>
      <c r="F46" s="1821"/>
      <c r="G46" s="1820">
        <f>K28</f>
        <v>4800</v>
      </c>
      <c r="H46" s="1821"/>
      <c r="I46" s="532"/>
      <c r="J46" s="532"/>
      <c r="K46" s="532">
        <f>M28</f>
        <v>4800</v>
      </c>
      <c r="L46" s="532"/>
      <c r="M46" s="532"/>
      <c r="N46" s="533">
        <f>O28</f>
        <v>4800</v>
      </c>
      <c r="O46" s="532"/>
      <c r="P46" s="534"/>
    </row>
    <row r="47" spans="1:16" s="535" customFormat="1" ht="20.85" customHeight="1" x14ac:dyDescent="0.25">
      <c r="A47" s="1817" t="s">
        <v>55</v>
      </c>
      <c r="B47" s="1818"/>
      <c r="C47" s="1819"/>
      <c r="D47" s="536"/>
      <c r="E47" s="1820"/>
      <c r="F47" s="1821"/>
      <c r="G47" s="1822">
        <f>K36</f>
        <v>18014.400000000001</v>
      </c>
      <c r="H47" s="1823"/>
      <c r="I47" s="532"/>
      <c r="J47" s="532"/>
      <c r="K47" s="533">
        <f>M36</f>
        <v>18014.400000000001</v>
      </c>
      <c r="L47" s="532"/>
      <c r="M47" s="532"/>
      <c r="N47" s="533">
        <f>O36</f>
        <v>18014.400000000001</v>
      </c>
      <c r="O47" s="532"/>
      <c r="P47" s="534"/>
    </row>
    <row r="48" spans="1:16" ht="20.85" customHeight="1" thickBot="1" x14ac:dyDescent="0.3">
      <c r="A48" s="1824"/>
      <c r="B48" s="1825"/>
      <c r="C48" s="1826"/>
      <c r="D48" s="524"/>
      <c r="E48" s="1827"/>
      <c r="F48" s="1828"/>
      <c r="G48" s="1827"/>
      <c r="H48" s="1828"/>
      <c r="I48" s="513"/>
      <c r="J48" s="513"/>
      <c r="K48" s="513"/>
      <c r="L48" s="513"/>
      <c r="M48" s="513"/>
      <c r="N48" s="513"/>
      <c r="O48" s="513"/>
      <c r="P48" s="506"/>
    </row>
    <row r="49" spans="1:16" ht="19.149999999999999" customHeight="1" x14ac:dyDescent="0.25"/>
    <row r="50" spans="1:16" ht="16.5" thickBot="1" x14ac:dyDescent="0.3">
      <c r="A50" s="1768" t="s">
        <v>577</v>
      </c>
      <c r="B50" s="1769"/>
      <c r="C50" s="1769"/>
      <c r="D50" s="1769"/>
      <c r="E50" s="1769"/>
      <c r="F50" s="1769"/>
      <c r="G50" s="1769"/>
      <c r="H50" s="1769"/>
      <c r="I50" s="1769"/>
      <c r="J50" s="1769"/>
      <c r="K50" s="1769"/>
      <c r="L50" s="1769"/>
      <c r="M50" s="1769"/>
      <c r="N50" s="1769"/>
      <c r="O50" s="1769"/>
      <c r="P50" s="1770"/>
    </row>
    <row r="51" spans="1:16" x14ac:dyDescent="0.25">
      <c r="A51" s="1809" t="s">
        <v>1</v>
      </c>
      <c r="B51" s="1810"/>
      <c r="C51" s="1777" t="s">
        <v>0</v>
      </c>
      <c r="D51" s="1812"/>
      <c r="E51" s="1812"/>
      <c r="F51" s="1812"/>
      <c r="G51" s="1812"/>
      <c r="H51" s="1778"/>
      <c r="I51" s="1813" t="s">
        <v>10</v>
      </c>
      <c r="J51" s="1773"/>
      <c r="K51" s="516">
        <v>2023</v>
      </c>
      <c r="L51" s="516">
        <v>2024</v>
      </c>
      <c r="M51" s="516">
        <v>2025</v>
      </c>
      <c r="N51" s="516">
        <v>2026</v>
      </c>
      <c r="O51" s="516">
        <v>2027</v>
      </c>
      <c r="P51" s="537">
        <v>2028</v>
      </c>
    </row>
    <row r="52" spans="1:16" ht="51.6" customHeight="1" x14ac:dyDescent="0.25">
      <c r="A52" s="1811"/>
      <c r="B52" s="1612"/>
      <c r="C52" s="510" t="s">
        <v>3</v>
      </c>
      <c r="D52" s="510" t="s">
        <v>4</v>
      </c>
      <c r="E52" s="510" t="s">
        <v>5</v>
      </c>
      <c r="F52" s="510" t="s">
        <v>6</v>
      </c>
      <c r="G52" s="510" t="s">
        <v>7</v>
      </c>
      <c r="H52" s="510" t="s">
        <v>8</v>
      </c>
      <c r="I52" s="1814"/>
      <c r="J52" s="1776"/>
      <c r="K52" s="529" t="s">
        <v>11</v>
      </c>
      <c r="L52" s="529" t="s">
        <v>11</v>
      </c>
      <c r="M52" s="529" t="s">
        <v>12</v>
      </c>
      <c r="N52" s="529" t="s">
        <v>13</v>
      </c>
      <c r="O52" s="529" t="s">
        <v>14</v>
      </c>
      <c r="P52" s="530" t="s">
        <v>14</v>
      </c>
    </row>
    <row r="53" spans="1:16" x14ac:dyDescent="0.25">
      <c r="A53" s="1758" t="s">
        <v>578</v>
      </c>
      <c r="B53" s="1634"/>
      <c r="C53" s="538" t="s">
        <v>579</v>
      </c>
      <c r="D53" s="539">
        <v>1</v>
      </c>
      <c r="E53" s="539"/>
      <c r="F53" s="539">
        <v>1</v>
      </c>
      <c r="G53" s="538" t="s">
        <v>580</v>
      </c>
      <c r="H53" s="517"/>
      <c r="I53" s="1815"/>
      <c r="J53" s="1816"/>
      <c r="K53" s="540">
        <f t="shared" ref="K53:P53" si="0">K54</f>
        <v>4858.1000000000004</v>
      </c>
      <c r="L53" s="540">
        <f t="shared" si="0"/>
        <v>4787.3999999999996</v>
      </c>
      <c r="M53" s="540">
        <f t="shared" si="0"/>
        <v>3100</v>
      </c>
      <c r="N53" s="540">
        <f t="shared" si="0"/>
        <v>4800</v>
      </c>
      <c r="O53" s="540">
        <f t="shared" si="0"/>
        <v>4800</v>
      </c>
      <c r="P53" s="541">
        <f t="shared" si="0"/>
        <v>4800</v>
      </c>
    </row>
    <row r="54" spans="1:16" ht="42" customHeight="1" x14ac:dyDescent="0.25">
      <c r="A54" s="1805" t="s">
        <v>573</v>
      </c>
      <c r="B54" s="1806"/>
      <c r="C54" s="542"/>
      <c r="D54" s="542"/>
      <c r="E54" s="517"/>
      <c r="F54" s="517"/>
      <c r="G54" s="517"/>
      <c r="H54" s="517">
        <v>142310</v>
      </c>
      <c r="I54" s="1742"/>
      <c r="J54" s="1744"/>
      <c r="K54" s="521">
        <v>4858.1000000000004</v>
      </c>
      <c r="L54" s="521">
        <v>4787.3999999999996</v>
      </c>
      <c r="M54" s="521">
        <v>3100</v>
      </c>
      <c r="N54" s="521">
        <v>4800</v>
      </c>
      <c r="O54" s="521">
        <v>4800</v>
      </c>
      <c r="P54" s="543">
        <v>4800</v>
      </c>
    </row>
    <row r="55" spans="1:16" ht="22.9" customHeight="1" x14ac:dyDescent="0.25">
      <c r="A55" s="1807"/>
      <c r="B55" s="1808"/>
      <c r="C55" s="517"/>
      <c r="D55" s="517"/>
      <c r="E55" s="517"/>
      <c r="F55" s="517"/>
      <c r="G55" s="517"/>
      <c r="H55" s="517"/>
      <c r="I55" s="1742"/>
      <c r="J55" s="1744"/>
      <c r="K55" s="509"/>
      <c r="L55" s="509"/>
      <c r="M55" s="517"/>
      <c r="N55" s="517"/>
      <c r="O55" s="517"/>
      <c r="P55" s="544"/>
    </row>
    <row r="56" spans="1:16" ht="23.85" customHeight="1" x14ac:dyDescent="0.25">
      <c r="A56" s="1800"/>
      <c r="B56" s="1744"/>
      <c r="C56" s="517"/>
      <c r="D56" s="517"/>
      <c r="E56" s="517"/>
      <c r="F56" s="517"/>
      <c r="G56" s="517"/>
      <c r="H56" s="517"/>
      <c r="I56" s="1742"/>
      <c r="J56" s="1744"/>
      <c r="K56" s="509"/>
      <c r="L56" s="509"/>
      <c r="M56" s="517"/>
      <c r="N56" s="517"/>
      <c r="O56" s="517"/>
      <c r="P56" s="544"/>
    </row>
    <row r="57" spans="1:16" ht="23.85" customHeight="1" x14ac:dyDescent="0.25">
      <c r="A57" s="1800"/>
      <c r="B57" s="1744"/>
      <c r="C57" s="517"/>
      <c r="D57" s="517"/>
      <c r="E57" s="517"/>
      <c r="F57" s="517"/>
      <c r="G57" s="517"/>
      <c r="H57" s="517"/>
      <c r="I57" s="1742"/>
      <c r="J57" s="1744"/>
      <c r="K57" s="509"/>
      <c r="L57" s="509"/>
      <c r="M57" s="517"/>
      <c r="N57" s="517"/>
      <c r="O57" s="517"/>
      <c r="P57" s="544"/>
    </row>
    <row r="58" spans="1:16" ht="23.85" customHeight="1" thickBot="1" x14ac:dyDescent="0.3">
      <c r="A58" s="1801"/>
      <c r="B58" s="1802"/>
      <c r="C58" s="524"/>
      <c r="D58" s="524"/>
      <c r="E58" s="524"/>
      <c r="F58" s="524"/>
      <c r="G58" s="524"/>
      <c r="H58" s="524"/>
      <c r="I58" s="1803"/>
      <c r="J58" s="1802"/>
      <c r="K58" s="513"/>
      <c r="L58" s="513"/>
      <c r="M58" s="524"/>
      <c r="N58" s="524"/>
      <c r="O58" s="524"/>
      <c r="P58" s="545"/>
    </row>
    <row r="59" spans="1:16" x14ac:dyDescent="0.25">
      <c r="A59" s="1779"/>
      <c r="B59" s="1804"/>
    </row>
    <row r="60" spans="1:16" x14ac:dyDescent="0.25">
      <c r="A60" s="1614" t="s">
        <v>15</v>
      </c>
      <c r="B60" s="1614"/>
      <c r="C60" s="1614"/>
      <c r="D60" s="1614"/>
      <c r="E60" s="1614"/>
      <c r="F60" s="1614"/>
      <c r="G60" s="1614"/>
      <c r="H60" s="1614"/>
      <c r="I60" s="1614"/>
      <c r="J60" s="1614"/>
      <c r="K60" s="1614"/>
      <c r="L60" s="1614"/>
      <c r="M60" s="1614"/>
      <c r="N60" s="1614"/>
      <c r="O60" s="1614"/>
      <c r="P60" s="1614"/>
    </row>
    <row r="61" spans="1:16" ht="21.6" customHeight="1" x14ac:dyDescent="0.25">
      <c r="A61" s="1637"/>
      <c r="B61" s="1637"/>
      <c r="C61" s="1637"/>
      <c r="D61" s="1637"/>
      <c r="E61" s="1637"/>
      <c r="F61" s="1637"/>
      <c r="G61" s="1637"/>
      <c r="H61" s="1637"/>
      <c r="I61" s="1637"/>
      <c r="J61" s="1637"/>
      <c r="K61" s="1637"/>
      <c r="L61" s="1637"/>
      <c r="M61" s="1637"/>
      <c r="N61" s="1637"/>
      <c r="O61" s="1798" t="s">
        <v>0</v>
      </c>
      <c r="P61" s="1798"/>
    </row>
    <row r="62" spans="1:16" ht="21.6" customHeight="1" x14ac:dyDescent="0.25">
      <c r="A62" s="1637" t="s">
        <v>16</v>
      </c>
      <c r="B62" s="1637"/>
      <c r="C62" s="1637" t="s">
        <v>578</v>
      </c>
      <c r="D62" s="1637"/>
      <c r="E62" s="1637"/>
      <c r="F62" s="1637"/>
      <c r="G62" s="1637"/>
      <c r="H62" s="1637"/>
      <c r="I62" s="1637"/>
      <c r="J62" s="1637"/>
      <c r="K62" s="1637"/>
      <c r="L62" s="1637"/>
      <c r="M62" s="1637"/>
      <c r="N62" s="1637"/>
      <c r="O62" s="1798">
        <v>452</v>
      </c>
      <c r="P62" s="1798"/>
    </row>
    <row r="63" spans="1:16" ht="21.6" customHeight="1" x14ac:dyDescent="0.25">
      <c r="A63" s="1637" t="s">
        <v>17</v>
      </c>
      <c r="B63" s="1637"/>
      <c r="C63" s="1637" t="s">
        <v>133</v>
      </c>
      <c r="D63" s="1637"/>
      <c r="E63" s="1637"/>
      <c r="F63" s="1637"/>
      <c r="G63" s="1637"/>
      <c r="H63" s="1637"/>
      <c r="I63" s="1637"/>
      <c r="J63" s="1637"/>
      <c r="K63" s="1637"/>
      <c r="L63" s="1637"/>
      <c r="M63" s="1637"/>
      <c r="N63" s="1637"/>
      <c r="O63" s="1798">
        <v>64</v>
      </c>
      <c r="P63" s="1798"/>
    </row>
    <row r="64" spans="1:16" ht="21.6" customHeight="1" x14ac:dyDescent="0.25">
      <c r="A64" s="1637" t="s">
        <v>18</v>
      </c>
      <c r="B64" s="1637"/>
      <c r="C64" s="1637" t="s">
        <v>581</v>
      </c>
      <c r="D64" s="1637"/>
      <c r="E64" s="1637"/>
      <c r="F64" s="1637"/>
      <c r="G64" s="1637"/>
      <c r="H64" s="1637"/>
      <c r="I64" s="1637"/>
      <c r="J64" s="1637"/>
      <c r="K64" s="1637"/>
      <c r="L64" s="1637"/>
      <c r="M64" s="1637"/>
      <c r="N64" s="1637"/>
      <c r="O64" s="1799" t="s">
        <v>139</v>
      </c>
      <c r="P64" s="1799"/>
    </row>
    <row r="65" spans="1:101" x14ac:dyDescent="0.25">
      <c r="A65" s="1792"/>
      <c r="B65" s="1793"/>
      <c r="C65" s="1793"/>
      <c r="D65" s="1793"/>
      <c r="E65" s="1793"/>
      <c r="F65" s="1793"/>
      <c r="G65" s="1793"/>
      <c r="H65" s="1793"/>
      <c r="I65" s="1793"/>
      <c r="J65" s="1793"/>
      <c r="K65" s="1793"/>
      <c r="L65" s="1793"/>
      <c r="M65" s="1793"/>
      <c r="N65" s="1793"/>
      <c r="O65" s="1793"/>
      <c r="P65" s="1794"/>
    </row>
    <row r="66" spans="1:101" s="546" customFormat="1" ht="27" customHeight="1" x14ac:dyDescent="0.25">
      <c r="A66" s="1795" t="s">
        <v>582</v>
      </c>
      <c r="B66" s="1795"/>
      <c r="C66" s="1795"/>
      <c r="D66" s="1795"/>
      <c r="E66" s="1795"/>
      <c r="F66" s="1795"/>
      <c r="G66" s="1795"/>
      <c r="H66" s="1795"/>
      <c r="I66" s="1795"/>
      <c r="J66" s="1795"/>
      <c r="K66" s="1795"/>
      <c r="L66" s="1795"/>
      <c r="M66" s="1795"/>
      <c r="N66" s="1795"/>
      <c r="O66" s="1795"/>
      <c r="P66" s="1795"/>
      <c r="Q66" s="497"/>
      <c r="R66" s="497"/>
      <c r="S66" s="497"/>
      <c r="T66" s="497"/>
      <c r="U66" s="497"/>
      <c r="V66" s="497"/>
      <c r="W66" s="497"/>
      <c r="X66" s="497"/>
      <c r="Y66" s="497"/>
      <c r="Z66" s="497"/>
      <c r="AA66" s="497"/>
      <c r="AB66" s="497"/>
      <c r="AC66" s="497"/>
      <c r="AD66" s="497"/>
      <c r="AE66" s="497"/>
      <c r="AF66" s="497"/>
      <c r="AG66" s="497"/>
      <c r="AH66" s="497"/>
      <c r="AI66" s="497"/>
      <c r="AJ66" s="497"/>
      <c r="AK66" s="497"/>
      <c r="AL66" s="497"/>
      <c r="AM66" s="497"/>
      <c r="AN66" s="497"/>
      <c r="AO66" s="497"/>
      <c r="AP66" s="497"/>
      <c r="AQ66" s="497"/>
      <c r="AR66" s="497"/>
      <c r="AS66" s="497"/>
      <c r="AT66" s="497"/>
      <c r="AU66" s="497"/>
      <c r="AV66" s="497"/>
      <c r="AW66" s="497"/>
      <c r="AX66" s="497"/>
      <c r="AY66" s="497"/>
      <c r="AZ66" s="497"/>
      <c r="BA66" s="497"/>
      <c r="BB66" s="497"/>
      <c r="BC66" s="497"/>
      <c r="BD66" s="497"/>
      <c r="BE66" s="497"/>
      <c r="BF66" s="497"/>
      <c r="BG66" s="497"/>
      <c r="BH66" s="497"/>
      <c r="BI66" s="497"/>
      <c r="BJ66" s="497"/>
      <c r="BK66" s="497"/>
      <c r="BL66" s="497"/>
      <c r="BM66" s="497"/>
      <c r="BN66" s="497"/>
      <c r="BO66" s="497"/>
      <c r="BP66" s="497"/>
      <c r="BQ66" s="497"/>
      <c r="BR66" s="497"/>
      <c r="BS66" s="497"/>
      <c r="BT66" s="497"/>
      <c r="BU66" s="497"/>
      <c r="BV66" s="497"/>
      <c r="BW66" s="497"/>
      <c r="BX66" s="497"/>
      <c r="BY66" s="497"/>
      <c r="BZ66" s="497"/>
      <c r="CA66" s="497"/>
      <c r="CB66" s="497"/>
      <c r="CC66" s="497"/>
      <c r="CD66" s="497"/>
      <c r="CE66" s="497"/>
      <c r="CF66" s="497"/>
      <c r="CG66" s="497"/>
      <c r="CH66" s="497"/>
      <c r="CI66" s="497"/>
      <c r="CJ66" s="497"/>
      <c r="CK66" s="497"/>
      <c r="CL66" s="497"/>
      <c r="CM66" s="497"/>
      <c r="CN66" s="497"/>
      <c r="CO66" s="497"/>
      <c r="CP66" s="497"/>
      <c r="CQ66" s="497"/>
      <c r="CR66" s="497"/>
      <c r="CS66" s="497"/>
      <c r="CT66" s="497"/>
      <c r="CU66" s="497"/>
      <c r="CV66" s="497"/>
      <c r="CW66" s="497"/>
    </row>
    <row r="67" spans="1:101" s="546" customFormat="1" ht="20.25" customHeight="1" x14ac:dyDescent="0.25">
      <c r="A67" s="1796" t="s">
        <v>20</v>
      </c>
      <c r="B67" s="1796"/>
      <c r="C67" s="1796"/>
      <c r="D67" s="1796" t="s">
        <v>583</v>
      </c>
      <c r="E67" s="1796"/>
      <c r="F67" s="1796"/>
      <c r="G67" s="1796"/>
      <c r="H67" s="1796"/>
      <c r="I67" s="1796"/>
      <c r="J67" s="1796"/>
      <c r="K67" s="1796"/>
      <c r="L67" s="1796"/>
      <c r="M67" s="1796"/>
      <c r="N67" s="1796"/>
      <c r="O67" s="1796"/>
      <c r="P67" s="1796"/>
      <c r="Q67" s="497"/>
      <c r="R67" s="497"/>
      <c r="S67" s="497"/>
      <c r="T67" s="497"/>
      <c r="U67" s="497"/>
      <c r="V67" s="497"/>
      <c r="W67" s="497"/>
      <c r="X67" s="497"/>
      <c r="Y67" s="497"/>
      <c r="Z67" s="497"/>
      <c r="AA67" s="497"/>
      <c r="AB67" s="497"/>
      <c r="AC67" s="497"/>
      <c r="AD67" s="497"/>
      <c r="AE67" s="497"/>
      <c r="AF67" s="497"/>
      <c r="AG67" s="497"/>
      <c r="AH67" s="497"/>
      <c r="AI67" s="497"/>
      <c r="AJ67" s="497"/>
      <c r="AK67" s="497"/>
      <c r="AL67" s="497"/>
      <c r="AM67" s="497"/>
      <c r="AN67" s="497"/>
      <c r="AO67" s="497"/>
      <c r="AP67" s="497"/>
      <c r="AQ67" s="497"/>
      <c r="AR67" s="497"/>
      <c r="AS67" s="497"/>
      <c r="AT67" s="497"/>
      <c r="AU67" s="497"/>
      <c r="AV67" s="497"/>
      <c r="AW67" s="497"/>
      <c r="AX67" s="497"/>
      <c r="AY67" s="497"/>
      <c r="AZ67" s="497"/>
      <c r="BA67" s="497"/>
      <c r="BB67" s="497"/>
      <c r="BC67" s="497"/>
      <c r="BD67" s="497"/>
      <c r="BE67" s="497"/>
      <c r="BF67" s="497"/>
      <c r="BG67" s="497"/>
      <c r="BH67" s="497"/>
      <c r="BI67" s="497"/>
      <c r="BJ67" s="497"/>
      <c r="BK67" s="497"/>
      <c r="BL67" s="497"/>
      <c r="BM67" s="497"/>
      <c r="BN67" s="497"/>
      <c r="BO67" s="497"/>
      <c r="BP67" s="497"/>
      <c r="BQ67" s="497"/>
      <c r="BR67" s="497"/>
      <c r="BS67" s="497"/>
      <c r="BT67" s="497"/>
      <c r="BU67" s="497"/>
      <c r="BV67" s="497"/>
      <c r="BW67" s="497"/>
      <c r="BX67" s="497"/>
      <c r="BY67" s="497"/>
      <c r="BZ67" s="497"/>
      <c r="CA67" s="497"/>
      <c r="CB67" s="497"/>
      <c r="CC67" s="497"/>
      <c r="CD67" s="497"/>
      <c r="CE67" s="497"/>
      <c r="CF67" s="497"/>
      <c r="CG67" s="497"/>
      <c r="CH67" s="497"/>
      <c r="CI67" s="497"/>
      <c r="CJ67" s="497"/>
      <c r="CK67" s="497"/>
      <c r="CL67" s="497"/>
      <c r="CM67" s="497"/>
      <c r="CN67" s="497"/>
      <c r="CO67" s="497"/>
      <c r="CP67" s="497"/>
      <c r="CQ67" s="497"/>
      <c r="CR67" s="497"/>
      <c r="CS67" s="497"/>
      <c r="CT67" s="497"/>
      <c r="CU67" s="497"/>
      <c r="CV67" s="497"/>
      <c r="CW67" s="497"/>
    </row>
    <row r="68" spans="1:101" s="546" customFormat="1" ht="54.75" customHeight="1" x14ac:dyDescent="0.25">
      <c r="A68" s="1797" t="s">
        <v>525</v>
      </c>
      <c r="B68" s="1797"/>
      <c r="C68" s="1797"/>
      <c r="D68" s="1785" t="s">
        <v>900</v>
      </c>
      <c r="E68" s="1796"/>
      <c r="F68" s="1796"/>
      <c r="G68" s="1796"/>
      <c r="H68" s="1796"/>
      <c r="I68" s="1796"/>
      <c r="J68" s="1796"/>
      <c r="K68" s="1796"/>
      <c r="L68" s="1796"/>
      <c r="M68" s="1796"/>
      <c r="N68" s="1796"/>
      <c r="O68" s="1796"/>
      <c r="P68" s="1796"/>
      <c r="Q68" s="497"/>
      <c r="R68" s="497"/>
      <c r="S68" s="497"/>
      <c r="T68" s="497"/>
      <c r="U68" s="497"/>
      <c r="V68" s="497"/>
      <c r="W68" s="497"/>
      <c r="X68" s="497"/>
      <c r="Y68" s="497"/>
      <c r="Z68" s="497"/>
      <c r="AA68" s="497"/>
      <c r="AB68" s="497"/>
      <c r="AC68" s="497"/>
      <c r="AD68" s="497"/>
      <c r="AE68" s="497"/>
      <c r="AF68" s="497"/>
      <c r="AG68" s="497"/>
      <c r="AH68" s="497"/>
      <c r="AI68" s="497"/>
      <c r="AJ68" s="497"/>
      <c r="AK68" s="497"/>
      <c r="AL68" s="497"/>
      <c r="AM68" s="497"/>
      <c r="AN68" s="497"/>
      <c r="AO68" s="497"/>
      <c r="AP68" s="497"/>
      <c r="AQ68" s="497"/>
      <c r="AR68" s="497"/>
      <c r="AS68" s="497"/>
      <c r="AT68" s="497"/>
      <c r="AU68" s="497"/>
      <c r="AV68" s="497"/>
      <c r="AW68" s="497"/>
      <c r="AX68" s="497"/>
      <c r="AY68" s="497"/>
      <c r="AZ68" s="497"/>
      <c r="BA68" s="497"/>
      <c r="BB68" s="497"/>
      <c r="BC68" s="497"/>
      <c r="BD68" s="497"/>
      <c r="BE68" s="497"/>
      <c r="BF68" s="497"/>
      <c r="BG68" s="497"/>
      <c r="BH68" s="497"/>
      <c r="BI68" s="497"/>
      <c r="BJ68" s="497"/>
      <c r="BK68" s="497"/>
      <c r="BL68" s="497"/>
      <c r="BM68" s="497"/>
      <c r="BN68" s="497"/>
      <c r="BO68" s="497"/>
      <c r="BP68" s="497"/>
      <c r="BQ68" s="497"/>
      <c r="BR68" s="497"/>
      <c r="BS68" s="497"/>
      <c r="BT68" s="497"/>
      <c r="BU68" s="497"/>
      <c r="BV68" s="497"/>
      <c r="BW68" s="497"/>
      <c r="BX68" s="497"/>
      <c r="BY68" s="497"/>
      <c r="BZ68" s="497"/>
      <c r="CA68" s="497"/>
      <c r="CB68" s="497"/>
      <c r="CC68" s="497"/>
      <c r="CD68" s="497"/>
      <c r="CE68" s="497"/>
      <c r="CF68" s="497"/>
      <c r="CG68" s="497"/>
      <c r="CH68" s="497"/>
      <c r="CI68" s="497"/>
      <c r="CJ68" s="497"/>
      <c r="CK68" s="497"/>
      <c r="CL68" s="497"/>
      <c r="CM68" s="497"/>
      <c r="CN68" s="497"/>
      <c r="CO68" s="497"/>
      <c r="CP68" s="497"/>
      <c r="CQ68" s="497"/>
      <c r="CR68" s="497"/>
      <c r="CS68" s="497"/>
      <c r="CT68" s="497"/>
      <c r="CU68" s="497"/>
      <c r="CV68" s="497"/>
      <c r="CW68" s="497"/>
    </row>
    <row r="69" spans="1:101" s="546" customFormat="1" ht="66.400000000000006" customHeight="1" x14ac:dyDescent="0.25">
      <c r="A69" s="1784" t="s">
        <v>21</v>
      </c>
      <c r="B69" s="1784"/>
      <c r="C69" s="1784"/>
      <c r="D69" s="1785" t="s">
        <v>808</v>
      </c>
      <c r="E69" s="1785"/>
      <c r="F69" s="1785"/>
      <c r="G69" s="1785"/>
      <c r="H69" s="1785"/>
      <c r="I69" s="1785"/>
      <c r="J69" s="1785"/>
      <c r="K69" s="1785"/>
      <c r="L69" s="1785"/>
      <c r="M69" s="1785"/>
      <c r="N69" s="1785"/>
      <c r="O69" s="1785"/>
      <c r="P69" s="1785"/>
      <c r="Q69" s="497"/>
      <c r="R69" s="497"/>
      <c r="S69" s="497"/>
      <c r="T69" s="497"/>
      <c r="U69" s="497"/>
      <c r="V69" s="497"/>
      <c r="W69" s="497"/>
      <c r="X69" s="497"/>
      <c r="Y69" s="497"/>
      <c r="Z69" s="497"/>
      <c r="AA69" s="497"/>
      <c r="AB69" s="497"/>
      <c r="AC69" s="497"/>
      <c r="AD69" s="497"/>
      <c r="AE69" s="497"/>
      <c r="AF69" s="497"/>
      <c r="AG69" s="497"/>
      <c r="AH69" s="497"/>
      <c r="AI69" s="497"/>
      <c r="AJ69" s="497"/>
      <c r="AK69" s="497"/>
      <c r="AL69" s="497"/>
      <c r="AM69" s="497"/>
      <c r="AN69" s="497"/>
      <c r="AO69" s="497"/>
      <c r="AP69" s="497"/>
      <c r="AQ69" s="497"/>
      <c r="AR69" s="497"/>
      <c r="AS69" s="497"/>
      <c r="AT69" s="497"/>
      <c r="AU69" s="497"/>
      <c r="AV69" s="497"/>
      <c r="AW69" s="497"/>
      <c r="AX69" s="497"/>
      <c r="AY69" s="497"/>
      <c r="AZ69" s="497"/>
      <c r="BA69" s="497"/>
      <c r="BB69" s="497"/>
      <c r="BC69" s="497"/>
      <c r="BD69" s="497"/>
      <c r="BE69" s="497"/>
      <c r="BF69" s="497"/>
      <c r="BG69" s="497"/>
      <c r="BH69" s="497"/>
      <c r="BI69" s="497"/>
      <c r="BJ69" s="497"/>
      <c r="BK69" s="497"/>
      <c r="BL69" s="497"/>
      <c r="BM69" s="497"/>
      <c r="BN69" s="497"/>
      <c r="BO69" s="497"/>
      <c r="BP69" s="497"/>
      <c r="BQ69" s="497"/>
      <c r="BR69" s="497"/>
      <c r="BS69" s="497"/>
      <c r="BT69" s="497"/>
      <c r="BU69" s="497"/>
      <c r="BV69" s="497"/>
      <c r="BW69" s="497"/>
      <c r="BX69" s="497"/>
      <c r="BY69" s="497"/>
      <c r="BZ69" s="497"/>
      <c r="CA69" s="497"/>
      <c r="CB69" s="497"/>
      <c r="CC69" s="497"/>
      <c r="CD69" s="497"/>
      <c r="CE69" s="497"/>
      <c r="CF69" s="497"/>
      <c r="CG69" s="497"/>
      <c r="CH69" s="497"/>
      <c r="CI69" s="497"/>
      <c r="CJ69" s="497"/>
      <c r="CK69" s="497"/>
      <c r="CL69" s="497"/>
      <c r="CM69" s="497"/>
      <c r="CN69" s="497"/>
      <c r="CO69" s="497"/>
      <c r="CP69" s="497"/>
      <c r="CQ69" s="497"/>
      <c r="CR69" s="497"/>
      <c r="CS69" s="497"/>
      <c r="CT69" s="497"/>
      <c r="CU69" s="497"/>
      <c r="CV69" s="497"/>
      <c r="CW69" s="497"/>
    </row>
    <row r="70" spans="1:101" s="546" customFormat="1" x14ac:dyDescent="0.25">
      <c r="A70" s="1786"/>
      <c r="B70" s="1787"/>
      <c r="C70" s="1787"/>
      <c r="D70" s="1787"/>
      <c r="E70" s="1787"/>
      <c r="F70" s="1787"/>
      <c r="G70" s="1787"/>
      <c r="H70" s="1787"/>
      <c r="I70" s="1787"/>
      <c r="J70" s="1787"/>
      <c r="K70" s="1787"/>
      <c r="L70" s="1787"/>
      <c r="M70" s="1787"/>
      <c r="N70" s="1787"/>
      <c r="O70" s="1787"/>
      <c r="P70" s="1788"/>
      <c r="Q70" s="497"/>
      <c r="R70" s="497"/>
      <c r="S70" s="497"/>
      <c r="T70" s="497"/>
      <c r="U70" s="497"/>
      <c r="V70" s="497"/>
      <c r="W70" s="497"/>
      <c r="X70" s="497"/>
      <c r="Y70" s="497"/>
      <c r="Z70" s="497"/>
      <c r="AA70" s="497"/>
      <c r="AB70" s="497"/>
      <c r="AC70" s="497"/>
      <c r="AD70" s="497"/>
      <c r="AE70" s="497"/>
      <c r="AF70" s="497"/>
      <c r="AG70" s="497"/>
      <c r="AH70" s="497"/>
      <c r="AI70" s="497"/>
      <c r="AJ70" s="497"/>
      <c r="AK70" s="497"/>
      <c r="AL70" s="497"/>
      <c r="AM70" s="497"/>
      <c r="AN70" s="497"/>
      <c r="AO70" s="497"/>
      <c r="AP70" s="497"/>
      <c r="AQ70" s="497"/>
      <c r="AR70" s="497"/>
      <c r="AS70" s="497"/>
      <c r="AT70" s="497"/>
      <c r="AU70" s="497"/>
      <c r="AV70" s="497"/>
      <c r="AW70" s="497"/>
      <c r="AX70" s="497"/>
      <c r="AY70" s="497"/>
      <c r="AZ70" s="497"/>
      <c r="BA70" s="497"/>
      <c r="BB70" s="497"/>
      <c r="BC70" s="497"/>
      <c r="BD70" s="497"/>
      <c r="BE70" s="497"/>
      <c r="BF70" s="497"/>
      <c r="BG70" s="497"/>
      <c r="BH70" s="497"/>
      <c r="BI70" s="497"/>
      <c r="BJ70" s="497"/>
      <c r="BK70" s="497"/>
      <c r="BL70" s="497"/>
      <c r="BM70" s="497"/>
      <c r="BN70" s="497"/>
      <c r="BO70" s="497"/>
      <c r="BP70" s="497"/>
      <c r="BQ70" s="497"/>
      <c r="BR70" s="497"/>
      <c r="BS70" s="497"/>
      <c r="BT70" s="497"/>
      <c r="BU70" s="497"/>
      <c r="BV70" s="497"/>
      <c r="BW70" s="497"/>
      <c r="BX70" s="497"/>
      <c r="BY70" s="497"/>
      <c r="BZ70" s="497"/>
      <c r="CA70" s="497"/>
      <c r="CB70" s="497"/>
      <c r="CC70" s="497"/>
      <c r="CD70" s="497"/>
      <c r="CE70" s="497"/>
      <c r="CF70" s="497"/>
      <c r="CG70" s="497"/>
      <c r="CH70" s="497"/>
      <c r="CI70" s="497"/>
      <c r="CJ70" s="497"/>
      <c r="CK70" s="497"/>
      <c r="CL70" s="497"/>
      <c r="CM70" s="497"/>
      <c r="CN70" s="497"/>
      <c r="CO70" s="497"/>
      <c r="CP70" s="497"/>
      <c r="CQ70" s="497"/>
      <c r="CR70" s="497"/>
      <c r="CS70" s="497"/>
      <c r="CT70" s="497"/>
      <c r="CU70" s="497"/>
      <c r="CV70" s="497"/>
      <c r="CW70" s="497"/>
    </row>
    <row r="71" spans="1:101" s="546" customFormat="1" x14ac:dyDescent="0.25">
      <c r="A71" s="1789" t="s">
        <v>19</v>
      </c>
      <c r="B71" s="1789"/>
      <c r="C71" s="1789"/>
      <c r="D71" s="1789"/>
      <c r="E71" s="1789"/>
      <c r="F71" s="1789"/>
      <c r="G71" s="1789"/>
      <c r="H71" s="1789"/>
      <c r="I71" s="1789"/>
      <c r="J71" s="1789"/>
      <c r="K71" s="1789"/>
      <c r="L71" s="1789"/>
      <c r="M71" s="1789"/>
      <c r="N71" s="1789"/>
      <c r="O71" s="1789"/>
      <c r="P71" s="1789"/>
      <c r="Q71" s="497"/>
      <c r="R71" s="497"/>
      <c r="S71" s="497"/>
      <c r="T71" s="497"/>
      <c r="U71" s="497"/>
      <c r="V71" s="497"/>
      <c r="W71" s="497"/>
      <c r="X71" s="497"/>
      <c r="Y71" s="497"/>
      <c r="Z71" s="497"/>
      <c r="AA71" s="497"/>
      <c r="AB71" s="497"/>
      <c r="AC71" s="497"/>
      <c r="AD71" s="497"/>
      <c r="AE71" s="497"/>
      <c r="AF71" s="497"/>
      <c r="AG71" s="497"/>
      <c r="AH71" s="497"/>
      <c r="AI71" s="497"/>
      <c r="AJ71" s="497"/>
      <c r="AK71" s="497"/>
      <c r="AL71" s="497"/>
      <c r="AM71" s="497"/>
      <c r="AN71" s="497"/>
      <c r="AO71" s="497"/>
      <c r="AP71" s="497"/>
      <c r="AQ71" s="497"/>
      <c r="AR71" s="497"/>
      <c r="AS71" s="497"/>
      <c r="AT71" s="497"/>
      <c r="AU71" s="497"/>
      <c r="AV71" s="497"/>
      <c r="AW71" s="497"/>
      <c r="AX71" s="497"/>
      <c r="AY71" s="497"/>
      <c r="AZ71" s="497"/>
      <c r="BA71" s="497"/>
      <c r="BB71" s="497"/>
      <c r="BC71" s="497"/>
      <c r="BD71" s="497"/>
      <c r="BE71" s="497"/>
      <c r="BF71" s="497"/>
      <c r="BG71" s="497"/>
      <c r="BH71" s="497"/>
      <c r="BI71" s="497"/>
      <c r="BJ71" s="497"/>
      <c r="BK71" s="497"/>
      <c r="BL71" s="497"/>
      <c r="BM71" s="497"/>
      <c r="BN71" s="497"/>
      <c r="BO71" s="497"/>
      <c r="BP71" s="497"/>
      <c r="BQ71" s="497"/>
      <c r="BR71" s="497"/>
      <c r="BS71" s="497"/>
      <c r="BT71" s="497"/>
      <c r="BU71" s="497"/>
      <c r="BV71" s="497"/>
      <c r="BW71" s="497"/>
      <c r="BX71" s="497"/>
      <c r="BY71" s="497"/>
      <c r="BZ71" s="497"/>
      <c r="CA71" s="497"/>
      <c r="CB71" s="497"/>
      <c r="CC71" s="497"/>
      <c r="CD71" s="497"/>
      <c r="CE71" s="497"/>
      <c r="CF71" s="497"/>
      <c r="CG71" s="497"/>
      <c r="CH71" s="497"/>
      <c r="CI71" s="497"/>
      <c r="CJ71" s="497"/>
      <c r="CK71" s="497"/>
      <c r="CL71" s="497"/>
      <c r="CM71" s="497"/>
      <c r="CN71" s="497"/>
      <c r="CO71" s="497"/>
      <c r="CP71" s="497"/>
      <c r="CQ71" s="497"/>
      <c r="CR71" s="497"/>
      <c r="CS71" s="497"/>
      <c r="CT71" s="497"/>
      <c r="CU71" s="497"/>
      <c r="CV71" s="497"/>
      <c r="CW71" s="497"/>
    </row>
    <row r="72" spans="1:101" s="546" customFormat="1" ht="24" customHeight="1" x14ac:dyDescent="0.25">
      <c r="A72" s="1790" t="s">
        <v>22</v>
      </c>
      <c r="B72" s="1790" t="s">
        <v>0</v>
      </c>
      <c r="C72" s="1790" t="s">
        <v>1</v>
      </c>
      <c r="D72" s="1790"/>
      <c r="E72" s="1790"/>
      <c r="F72" s="1790"/>
      <c r="G72" s="1790"/>
      <c r="H72" s="1790"/>
      <c r="I72" s="1790"/>
      <c r="J72" s="1791" t="s">
        <v>26</v>
      </c>
      <c r="K72" s="118">
        <v>2023</v>
      </c>
      <c r="L72" s="118">
        <v>2024</v>
      </c>
      <c r="M72" s="118">
        <v>2025</v>
      </c>
      <c r="N72" s="118">
        <v>2026</v>
      </c>
      <c r="O72" s="118">
        <v>2027</v>
      </c>
      <c r="P72" s="118">
        <v>2028</v>
      </c>
      <c r="Q72" s="497"/>
      <c r="R72" s="497"/>
      <c r="S72" s="497"/>
      <c r="T72" s="497"/>
      <c r="U72" s="497"/>
      <c r="V72" s="497"/>
      <c r="W72" s="497"/>
      <c r="X72" s="497"/>
      <c r="Y72" s="497"/>
      <c r="Z72" s="497"/>
      <c r="AA72" s="497"/>
      <c r="AB72" s="497"/>
      <c r="AC72" s="497"/>
      <c r="AD72" s="497"/>
      <c r="AE72" s="497"/>
      <c r="AF72" s="497"/>
      <c r="AG72" s="497"/>
      <c r="AH72" s="497"/>
      <c r="AI72" s="497"/>
      <c r="AJ72" s="497"/>
      <c r="AK72" s="497"/>
      <c r="AL72" s="497"/>
      <c r="AM72" s="497"/>
      <c r="AN72" s="497"/>
      <c r="AO72" s="497"/>
      <c r="AP72" s="497"/>
      <c r="AQ72" s="497"/>
      <c r="AR72" s="497"/>
      <c r="AS72" s="497"/>
      <c r="AT72" s="497"/>
      <c r="AU72" s="497"/>
      <c r="AV72" s="497"/>
      <c r="AW72" s="497"/>
      <c r="AX72" s="497"/>
      <c r="AY72" s="497"/>
      <c r="AZ72" s="497"/>
      <c r="BA72" s="497"/>
      <c r="BB72" s="497"/>
      <c r="BC72" s="497"/>
      <c r="BD72" s="497"/>
      <c r="BE72" s="497"/>
      <c r="BF72" s="497"/>
      <c r="BG72" s="497"/>
      <c r="BH72" s="497"/>
      <c r="BI72" s="497"/>
      <c r="BJ72" s="497"/>
      <c r="BK72" s="497"/>
      <c r="BL72" s="497"/>
      <c r="BM72" s="497"/>
      <c r="BN72" s="497"/>
      <c r="BO72" s="497"/>
      <c r="BP72" s="497"/>
      <c r="BQ72" s="497"/>
      <c r="BR72" s="497"/>
      <c r="BS72" s="497"/>
      <c r="BT72" s="497"/>
      <c r="BU72" s="497"/>
      <c r="BV72" s="497"/>
      <c r="BW72" s="497"/>
      <c r="BX72" s="497"/>
      <c r="BY72" s="497"/>
      <c r="BZ72" s="497"/>
      <c r="CA72" s="497"/>
      <c r="CB72" s="497"/>
      <c r="CC72" s="497"/>
      <c r="CD72" s="497"/>
      <c r="CE72" s="497"/>
      <c r="CF72" s="497"/>
      <c r="CG72" s="497"/>
      <c r="CH72" s="497"/>
      <c r="CI72" s="497"/>
      <c r="CJ72" s="497"/>
      <c r="CK72" s="497"/>
      <c r="CL72" s="497"/>
      <c r="CM72" s="497"/>
      <c r="CN72" s="497"/>
      <c r="CO72" s="497"/>
      <c r="CP72" s="497"/>
      <c r="CQ72" s="497"/>
      <c r="CR72" s="497"/>
      <c r="CS72" s="497"/>
      <c r="CT72" s="497"/>
      <c r="CU72" s="497"/>
      <c r="CV72" s="497"/>
      <c r="CW72" s="497"/>
    </row>
    <row r="73" spans="1:101" s="546" customFormat="1" ht="55.15" customHeight="1" x14ac:dyDescent="0.25">
      <c r="A73" s="1790"/>
      <c r="B73" s="1790"/>
      <c r="C73" s="1790"/>
      <c r="D73" s="1790"/>
      <c r="E73" s="1790"/>
      <c r="F73" s="1790"/>
      <c r="G73" s="1790"/>
      <c r="H73" s="1790"/>
      <c r="I73" s="1790"/>
      <c r="J73" s="1791"/>
      <c r="K73" s="547" t="s">
        <v>11</v>
      </c>
      <c r="L73" s="547" t="s">
        <v>11</v>
      </c>
      <c r="M73" s="547" t="s">
        <v>12</v>
      </c>
      <c r="N73" s="547" t="s">
        <v>13</v>
      </c>
      <c r="O73" s="547" t="s">
        <v>14</v>
      </c>
      <c r="P73" s="547" t="s">
        <v>14</v>
      </c>
      <c r="Q73" s="497"/>
      <c r="R73" s="497"/>
      <c r="S73" s="497"/>
      <c r="T73" s="497"/>
      <c r="U73" s="497"/>
      <c r="V73" s="497"/>
      <c r="W73" s="497"/>
      <c r="X73" s="497"/>
      <c r="Y73" s="497"/>
      <c r="Z73" s="497"/>
      <c r="AA73" s="497"/>
      <c r="AB73" s="497"/>
      <c r="AC73" s="497"/>
      <c r="AD73" s="497"/>
      <c r="AE73" s="497"/>
      <c r="AF73" s="497"/>
      <c r="AG73" s="497"/>
      <c r="AH73" s="497"/>
      <c r="AI73" s="497"/>
      <c r="AJ73" s="497"/>
      <c r="AK73" s="497"/>
      <c r="AL73" s="497"/>
      <c r="AM73" s="497"/>
      <c r="AN73" s="497"/>
      <c r="AO73" s="497"/>
      <c r="AP73" s="497"/>
      <c r="AQ73" s="497"/>
      <c r="AR73" s="497"/>
      <c r="AS73" s="497"/>
      <c r="AT73" s="497"/>
      <c r="AU73" s="497"/>
      <c r="AV73" s="497"/>
      <c r="AW73" s="497"/>
      <c r="AX73" s="497"/>
      <c r="AY73" s="497"/>
      <c r="AZ73" s="497"/>
      <c r="BA73" s="497"/>
      <c r="BB73" s="497"/>
      <c r="BC73" s="497"/>
      <c r="BD73" s="497"/>
      <c r="BE73" s="497"/>
      <c r="BF73" s="497"/>
      <c r="BG73" s="497"/>
      <c r="BH73" s="497"/>
      <c r="BI73" s="497"/>
      <c r="BJ73" s="497"/>
      <c r="BK73" s="497"/>
      <c r="BL73" s="497"/>
      <c r="BM73" s="497"/>
      <c r="BN73" s="497"/>
      <c r="BO73" s="497"/>
      <c r="BP73" s="497"/>
      <c r="BQ73" s="497"/>
      <c r="BR73" s="497"/>
      <c r="BS73" s="497"/>
      <c r="BT73" s="497"/>
      <c r="BU73" s="497"/>
      <c r="BV73" s="497"/>
      <c r="BW73" s="497"/>
      <c r="BX73" s="497"/>
      <c r="BY73" s="497"/>
      <c r="BZ73" s="497"/>
      <c r="CA73" s="497"/>
      <c r="CB73" s="497"/>
      <c r="CC73" s="497"/>
      <c r="CD73" s="497"/>
      <c r="CE73" s="497"/>
      <c r="CF73" s="497"/>
      <c r="CG73" s="497"/>
      <c r="CH73" s="497"/>
      <c r="CI73" s="497"/>
      <c r="CJ73" s="497"/>
      <c r="CK73" s="497"/>
      <c r="CL73" s="497"/>
      <c r="CM73" s="497"/>
      <c r="CN73" s="497"/>
      <c r="CO73" s="497"/>
      <c r="CP73" s="497"/>
      <c r="CQ73" s="497"/>
      <c r="CR73" s="497"/>
      <c r="CS73" s="497"/>
      <c r="CT73" s="497"/>
      <c r="CU73" s="497"/>
      <c r="CV73" s="497"/>
      <c r="CW73" s="497"/>
    </row>
    <row r="74" spans="1:101" s="546" customFormat="1" ht="55.15" customHeight="1" x14ac:dyDescent="0.25">
      <c r="A74" s="548" t="s">
        <v>23</v>
      </c>
      <c r="B74" s="184" t="s">
        <v>102</v>
      </c>
      <c r="C74" s="1240" t="s">
        <v>584</v>
      </c>
      <c r="D74" s="1240"/>
      <c r="E74" s="1240"/>
      <c r="F74" s="1240"/>
      <c r="G74" s="1240"/>
      <c r="H74" s="1240"/>
      <c r="I74" s="1240"/>
      <c r="J74" s="184" t="s">
        <v>585</v>
      </c>
      <c r="K74" s="26">
        <v>48.4</v>
      </c>
      <c r="L74" s="184">
        <v>49.1</v>
      </c>
      <c r="M74" s="26">
        <v>35</v>
      </c>
      <c r="N74" s="26">
        <v>35</v>
      </c>
      <c r="O74" s="26">
        <v>35</v>
      </c>
      <c r="P74" s="26">
        <v>35</v>
      </c>
      <c r="Q74" s="497"/>
      <c r="R74" s="497"/>
      <c r="S74" s="497"/>
      <c r="T74" s="497"/>
      <c r="U74" s="497"/>
      <c r="V74" s="497"/>
      <c r="W74" s="497"/>
      <c r="X74" s="497"/>
      <c r="Y74" s="497"/>
      <c r="Z74" s="497"/>
      <c r="AA74" s="497"/>
      <c r="AB74" s="497"/>
      <c r="AC74" s="497"/>
      <c r="AD74" s="497"/>
      <c r="AE74" s="497"/>
      <c r="AF74" s="497"/>
      <c r="AG74" s="497"/>
      <c r="AH74" s="497"/>
      <c r="AI74" s="497"/>
      <c r="AJ74" s="497"/>
      <c r="AK74" s="497"/>
      <c r="AL74" s="497"/>
      <c r="AM74" s="497"/>
      <c r="AN74" s="497"/>
      <c r="AO74" s="497"/>
      <c r="AP74" s="497"/>
      <c r="AQ74" s="497"/>
      <c r="AR74" s="497"/>
      <c r="AS74" s="497"/>
      <c r="AT74" s="497"/>
      <c r="AU74" s="497"/>
      <c r="AV74" s="497"/>
      <c r="AW74" s="497"/>
      <c r="AX74" s="497"/>
      <c r="AY74" s="497"/>
      <c r="AZ74" s="497"/>
      <c r="BA74" s="497"/>
      <c r="BB74" s="497"/>
      <c r="BC74" s="497"/>
      <c r="BD74" s="497"/>
      <c r="BE74" s="497"/>
      <c r="BF74" s="497"/>
      <c r="BG74" s="497"/>
      <c r="BH74" s="497"/>
      <c r="BI74" s="497"/>
      <c r="BJ74" s="497"/>
      <c r="BK74" s="497"/>
      <c r="BL74" s="497"/>
      <c r="BM74" s="497"/>
      <c r="BN74" s="497"/>
      <c r="BO74" s="497"/>
      <c r="BP74" s="497"/>
      <c r="BQ74" s="497"/>
      <c r="BR74" s="497"/>
      <c r="BS74" s="497"/>
      <c r="BT74" s="497"/>
      <c r="BU74" s="497"/>
      <c r="BV74" s="497"/>
      <c r="BW74" s="497"/>
      <c r="BX74" s="497"/>
      <c r="BY74" s="497"/>
      <c r="BZ74" s="497"/>
      <c r="CA74" s="497"/>
      <c r="CB74" s="497"/>
      <c r="CC74" s="497"/>
      <c r="CD74" s="497"/>
      <c r="CE74" s="497"/>
      <c r="CF74" s="497"/>
      <c r="CG74" s="497"/>
      <c r="CH74" s="497"/>
      <c r="CI74" s="497"/>
      <c r="CJ74" s="497"/>
      <c r="CK74" s="497"/>
      <c r="CL74" s="497"/>
      <c r="CM74" s="497"/>
      <c r="CN74" s="497"/>
      <c r="CO74" s="497"/>
      <c r="CP74" s="497"/>
      <c r="CQ74" s="497"/>
      <c r="CR74" s="497"/>
      <c r="CS74" s="497"/>
      <c r="CT74" s="497"/>
      <c r="CU74" s="497"/>
      <c r="CV74" s="497"/>
      <c r="CW74" s="497"/>
    </row>
    <row r="75" spans="1:101" s="546" customFormat="1" ht="36.75" customHeight="1" x14ac:dyDescent="0.25">
      <c r="A75" s="1782" t="s">
        <v>586</v>
      </c>
      <c r="B75" s="184" t="s">
        <v>123</v>
      </c>
      <c r="C75" s="1783" t="s">
        <v>809</v>
      </c>
      <c r="D75" s="1783"/>
      <c r="E75" s="1783"/>
      <c r="F75" s="1783"/>
      <c r="G75" s="1783"/>
      <c r="H75" s="1783"/>
      <c r="I75" s="1783"/>
      <c r="J75" s="184" t="s">
        <v>587</v>
      </c>
      <c r="K75" s="184">
        <v>137.9</v>
      </c>
      <c r="L75" s="184">
        <v>138.19999999999999</v>
      </c>
      <c r="M75" s="184">
        <v>120</v>
      </c>
      <c r="N75" s="184">
        <v>126</v>
      </c>
      <c r="O75" s="184">
        <v>132</v>
      </c>
      <c r="P75" s="184">
        <v>138</v>
      </c>
      <c r="Q75" s="497"/>
      <c r="R75" s="497"/>
      <c r="S75" s="497"/>
      <c r="T75" s="497"/>
      <c r="U75" s="497"/>
      <c r="V75" s="497"/>
      <c r="W75" s="497"/>
      <c r="X75" s="497"/>
      <c r="Y75" s="497"/>
      <c r="Z75" s="497"/>
      <c r="AA75" s="497"/>
      <c r="AB75" s="497"/>
      <c r="AC75" s="497"/>
      <c r="AD75" s="497"/>
      <c r="AE75" s="497"/>
      <c r="AF75" s="497"/>
      <c r="AG75" s="497"/>
      <c r="AH75" s="497"/>
      <c r="AI75" s="497"/>
      <c r="AJ75" s="497"/>
      <c r="AK75" s="497"/>
      <c r="AL75" s="497"/>
      <c r="AM75" s="497"/>
      <c r="AN75" s="497"/>
      <c r="AO75" s="497"/>
      <c r="AP75" s="497"/>
      <c r="AQ75" s="497"/>
      <c r="AR75" s="497"/>
      <c r="AS75" s="497"/>
      <c r="AT75" s="497"/>
      <c r="AU75" s="497"/>
      <c r="AV75" s="497"/>
      <c r="AW75" s="497"/>
      <c r="AX75" s="497"/>
      <c r="AY75" s="497"/>
      <c r="AZ75" s="497"/>
      <c r="BA75" s="497"/>
      <c r="BB75" s="497"/>
      <c r="BC75" s="497"/>
      <c r="BD75" s="497"/>
      <c r="BE75" s="497"/>
      <c r="BF75" s="497"/>
      <c r="BG75" s="497"/>
      <c r="BH75" s="497"/>
      <c r="BI75" s="497"/>
      <c r="BJ75" s="497"/>
      <c r="BK75" s="497"/>
      <c r="BL75" s="497"/>
      <c r="BM75" s="497"/>
      <c r="BN75" s="497"/>
      <c r="BO75" s="497"/>
      <c r="BP75" s="497"/>
      <c r="BQ75" s="497"/>
      <c r="BR75" s="497"/>
      <c r="BS75" s="497"/>
      <c r="BT75" s="497"/>
      <c r="BU75" s="497"/>
      <c r="BV75" s="497"/>
      <c r="BW75" s="497"/>
      <c r="BX75" s="497"/>
      <c r="BY75" s="497"/>
      <c r="BZ75" s="497"/>
      <c r="CA75" s="497"/>
      <c r="CB75" s="497"/>
      <c r="CC75" s="497"/>
      <c r="CD75" s="497"/>
      <c r="CE75" s="497"/>
      <c r="CF75" s="497"/>
      <c r="CG75" s="497"/>
      <c r="CH75" s="497"/>
      <c r="CI75" s="497"/>
      <c r="CJ75" s="497"/>
      <c r="CK75" s="497"/>
      <c r="CL75" s="497"/>
      <c r="CM75" s="497"/>
      <c r="CN75" s="497"/>
      <c r="CO75" s="497"/>
      <c r="CP75" s="497"/>
      <c r="CQ75" s="497"/>
      <c r="CR75" s="497"/>
      <c r="CS75" s="497"/>
      <c r="CT75" s="497"/>
      <c r="CU75" s="497"/>
      <c r="CV75" s="497"/>
      <c r="CW75" s="497"/>
    </row>
    <row r="76" spans="1:101" s="546" customFormat="1" ht="36.75" customHeight="1" x14ac:dyDescent="0.25">
      <c r="A76" s="1782"/>
      <c r="B76" s="184" t="s">
        <v>80</v>
      </c>
      <c r="C76" s="1783" t="s">
        <v>810</v>
      </c>
      <c r="D76" s="1783"/>
      <c r="E76" s="1783"/>
      <c r="F76" s="1783"/>
      <c r="G76" s="1783"/>
      <c r="H76" s="1783"/>
      <c r="I76" s="1783"/>
      <c r="J76" s="27" t="s">
        <v>588</v>
      </c>
      <c r="K76" s="184">
        <v>136.80000000000001</v>
      </c>
      <c r="L76" s="184">
        <v>128</v>
      </c>
      <c r="M76" s="184">
        <v>110</v>
      </c>
      <c r="N76" s="184">
        <v>115</v>
      </c>
      <c r="O76" s="184">
        <v>120</v>
      </c>
      <c r="P76" s="184">
        <v>126</v>
      </c>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7"/>
      <c r="AY76" s="497"/>
      <c r="AZ76" s="497"/>
      <c r="BA76" s="497"/>
      <c r="BB76" s="497"/>
      <c r="BC76" s="497"/>
      <c r="BD76" s="497"/>
      <c r="BE76" s="497"/>
      <c r="BF76" s="497"/>
      <c r="BG76" s="497"/>
      <c r="BH76" s="497"/>
      <c r="BI76" s="497"/>
      <c r="BJ76" s="497"/>
      <c r="BK76" s="497"/>
      <c r="BL76" s="497"/>
      <c r="BM76" s="497"/>
      <c r="BN76" s="497"/>
      <c r="BO76" s="497"/>
      <c r="BP76" s="497"/>
      <c r="BQ76" s="497"/>
      <c r="BR76" s="497"/>
      <c r="BS76" s="497"/>
      <c r="BT76" s="497"/>
      <c r="BU76" s="497"/>
      <c r="BV76" s="497"/>
      <c r="BW76" s="497"/>
      <c r="BX76" s="497"/>
      <c r="BY76" s="497"/>
      <c r="BZ76" s="497"/>
      <c r="CA76" s="497"/>
      <c r="CB76" s="497"/>
      <c r="CC76" s="497"/>
      <c r="CD76" s="497"/>
      <c r="CE76" s="497"/>
      <c r="CF76" s="497"/>
      <c r="CG76" s="497"/>
      <c r="CH76" s="497"/>
      <c r="CI76" s="497"/>
      <c r="CJ76" s="497"/>
      <c r="CK76" s="497"/>
      <c r="CL76" s="497"/>
      <c r="CM76" s="497"/>
      <c r="CN76" s="497"/>
      <c r="CO76" s="497"/>
      <c r="CP76" s="497"/>
      <c r="CQ76" s="497"/>
      <c r="CR76" s="497"/>
      <c r="CS76" s="497"/>
      <c r="CT76" s="497"/>
      <c r="CU76" s="497"/>
      <c r="CV76" s="497"/>
      <c r="CW76" s="497"/>
    </row>
    <row r="77" spans="1:101" s="546" customFormat="1" ht="28.5" customHeight="1" x14ac:dyDescent="0.25">
      <c r="A77" s="1782"/>
      <c r="B77" s="184" t="s">
        <v>103</v>
      </c>
      <c r="C77" s="1294" t="s">
        <v>589</v>
      </c>
      <c r="D77" s="1294"/>
      <c r="E77" s="1294"/>
      <c r="F77" s="1294"/>
      <c r="G77" s="1294"/>
      <c r="H77" s="1294"/>
      <c r="I77" s="1294"/>
      <c r="J77" s="184" t="s">
        <v>136</v>
      </c>
      <c r="K77" s="184">
        <v>1583</v>
      </c>
      <c r="L77" s="184">
        <v>1769</v>
      </c>
      <c r="M77" s="184">
        <v>1600</v>
      </c>
      <c r="N77" s="184">
        <v>1600</v>
      </c>
      <c r="O77" s="184">
        <v>1700</v>
      </c>
      <c r="P77" s="184">
        <v>1800</v>
      </c>
      <c r="Q77" s="497"/>
      <c r="R77" s="497"/>
      <c r="S77" s="497"/>
      <c r="T77" s="497"/>
      <c r="U77" s="497"/>
      <c r="V77" s="497"/>
      <c r="W77" s="497"/>
      <c r="X77" s="497"/>
      <c r="Y77" s="497"/>
      <c r="Z77" s="497"/>
      <c r="AA77" s="497"/>
      <c r="AB77" s="497"/>
      <c r="AC77" s="497"/>
      <c r="AD77" s="497"/>
      <c r="AE77" s="497"/>
      <c r="AF77" s="497"/>
      <c r="AG77" s="497"/>
      <c r="AH77" s="497"/>
      <c r="AI77" s="497"/>
      <c r="AJ77" s="497"/>
      <c r="AK77" s="497"/>
      <c r="AL77" s="497"/>
      <c r="AM77" s="497"/>
      <c r="AN77" s="497"/>
      <c r="AO77" s="497"/>
      <c r="AP77" s="497"/>
      <c r="AQ77" s="497"/>
      <c r="AR77" s="497"/>
      <c r="AS77" s="497"/>
      <c r="AT77" s="497"/>
      <c r="AU77" s="497"/>
      <c r="AV77" s="497"/>
      <c r="AW77" s="497"/>
      <c r="AX77" s="497"/>
      <c r="AY77" s="497"/>
      <c r="AZ77" s="497"/>
      <c r="BA77" s="497"/>
      <c r="BB77" s="497"/>
      <c r="BC77" s="497"/>
      <c r="BD77" s="497"/>
      <c r="BE77" s="497"/>
      <c r="BF77" s="497"/>
      <c r="BG77" s="497"/>
      <c r="BH77" s="497"/>
      <c r="BI77" s="497"/>
      <c r="BJ77" s="497"/>
      <c r="BK77" s="497"/>
      <c r="BL77" s="497"/>
      <c r="BM77" s="497"/>
      <c r="BN77" s="497"/>
      <c r="BO77" s="497"/>
      <c r="BP77" s="497"/>
      <c r="BQ77" s="497"/>
      <c r="BR77" s="497"/>
      <c r="BS77" s="497"/>
      <c r="BT77" s="497"/>
      <c r="BU77" s="497"/>
      <c r="BV77" s="497"/>
      <c r="BW77" s="497"/>
      <c r="BX77" s="497"/>
      <c r="BY77" s="497"/>
      <c r="BZ77" s="497"/>
      <c r="CA77" s="497"/>
      <c r="CB77" s="497"/>
      <c r="CC77" s="497"/>
      <c r="CD77" s="497"/>
      <c r="CE77" s="497"/>
      <c r="CF77" s="497"/>
      <c r="CG77" s="497"/>
      <c r="CH77" s="497"/>
      <c r="CI77" s="497"/>
      <c r="CJ77" s="497"/>
      <c r="CK77" s="497"/>
      <c r="CL77" s="497"/>
      <c r="CM77" s="497"/>
      <c r="CN77" s="497"/>
      <c r="CO77" s="497"/>
      <c r="CP77" s="497"/>
      <c r="CQ77" s="497"/>
      <c r="CR77" s="497"/>
      <c r="CS77" s="497"/>
      <c r="CT77" s="497"/>
      <c r="CU77" s="497"/>
      <c r="CV77" s="497"/>
      <c r="CW77" s="497"/>
    </row>
    <row r="78" spans="1:101" s="546" customFormat="1" ht="27.2" customHeight="1" x14ac:dyDescent="0.25">
      <c r="A78" s="1782"/>
      <c r="B78" s="184" t="s">
        <v>81</v>
      </c>
      <c r="C78" s="1294" t="s">
        <v>590</v>
      </c>
      <c r="D78" s="1294"/>
      <c r="E78" s="1294"/>
      <c r="F78" s="1294"/>
      <c r="G78" s="1294"/>
      <c r="H78" s="1294"/>
      <c r="I78" s="1294"/>
      <c r="J78" s="184" t="s">
        <v>79</v>
      </c>
      <c r="K78" s="184">
        <v>0</v>
      </c>
      <c r="L78" s="184">
        <v>1404</v>
      </c>
      <c r="M78" s="184">
        <v>1012</v>
      </c>
      <c r="N78" s="184">
        <v>1012</v>
      </c>
      <c r="O78" s="184">
        <v>1012</v>
      </c>
      <c r="P78" s="184">
        <v>1012</v>
      </c>
      <c r="Q78" s="497"/>
      <c r="R78" s="497"/>
      <c r="S78" s="497"/>
      <c r="T78" s="497"/>
      <c r="U78" s="497"/>
      <c r="V78" s="497"/>
      <c r="W78" s="497"/>
      <c r="X78" s="497"/>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7"/>
      <c r="AY78" s="497"/>
      <c r="AZ78" s="497"/>
      <c r="BA78" s="497"/>
      <c r="BB78" s="497"/>
      <c r="BC78" s="497"/>
      <c r="BD78" s="497"/>
      <c r="BE78" s="497"/>
      <c r="BF78" s="497"/>
      <c r="BG78" s="497"/>
      <c r="BH78" s="497"/>
      <c r="BI78" s="497"/>
      <c r="BJ78" s="497"/>
      <c r="BK78" s="497"/>
      <c r="BL78" s="497"/>
      <c r="BM78" s="497"/>
      <c r="BN78" s="497"/>
      <c r="BO78" s="497"/>
      <c r="BP78" s="497"/>
      <c r="BQ78" s="497"/>
      <c r="BR78" s="497"/>
      <c r="BS78" s="497"/>
      <c r="BT78" s="497"/>
      <c r="BU78" s="497"/>
      <c r="BV78" s="497"/>
      <c r="BW78" s="497"/>
      <c r="BX78" s="497"/>
      <c r="BY78" s="497"/>
      <c r="BZ78" s="497"/>
      <c r="CA78" s="497"/>
      <c r="CB78" s="497"/>
      <c r="CC78" s="497"/>
      <c r="CD78" s="497"/>
      <c r="CE78" s="497"/>
      <c r="CF78" s="497"/>
      <c r="CG78" s="497"/>
      <c r="CH78" s="497"/>
      <c r="CI78" s="497"/>
      <c r="CJ78" s="497"/>
      <c r="CK78" s="497"/>
      <c r="CL78" s="497"/>
      <c r="CM78" s="497"/>
      <c r="CN78" s="497"/>
      <c r="CO78" s="497"/>
      <c r="CP78" s="497"/>
      <c r="CQ78" s="497"/>
      <c r="CR78" s="497"/>
      <c r="CS78" s="497"/>
      <c r="CT78" s="497"/>
      <c r="CU78" s="497"/>
      <c r="CV78" s="497"/>
      <c r="CW78" s="497"/>
    </row>
    <row r="79" spans="1:101" s="546" customFormat="1" ht="23.1" customHeight="1" x14ac:dyDescent="0.25">
      <c r="A79" s="1782"/>
      <c r="B79" s="184" t="s">
        <v>104</v>
      </c>
      <c r="C79" s="1294" t="s">
        <v>591</v>
      </c>
      <c r="D79" s="1294"/>
      <c r="E79" s="1294"/>
      <c r="F79" s="1294"/>
      <c r="G79" s="1294"/>
      <c r="H79" s="1294"/>
      <c r="I79" s="1294"/>
      <c r="J79" s="184" t="s">
        <v>136</v>
      </c>
      <c r="K79" s="184">
        <v>0</v>
      </c>
      <c r="L79" s="184">
        <v>91</v>
      </c>
      <c r="M79" s="184">
        <v>40</v>
      </c>
      <c r="N79" s="184">
        <v>42</v>
      </c>
      <c r="O79" s="184">
        <v>45</v>
      </c>
      <c r="P79" s="184">
        <v>48</v>
      </c>
      <c r="Q79" s="497"/>
      <c r="R79" s="497"/>
      <c r="S79" s="497"/>
      <c r="T79" s="497"/>
      <c r="U79" s="497"/>
      <c r="V79" s="497"/>
      <c r="W79" s="497"/>
      <c r="X79" s="497"/>
      <c r="Y79" s="497"/>
      <c r="Z79" s="497"/>
      <c r="AA79" s="497"/>
      <c r="AB79" s="497"/>
      <c r="AC79" s="497"/>
      <c r="AD79" s="497"/>
      <c r="AE79" s="497"/>
      <c r="AF79" s="497"/>
      <c r="AG79" s="497"/>
      <c r="AH79" s="497"/>
      <c r="AI79" s="497"/>
      <c r="AJ79" s="497"/>
      <c r="AK79" s="497"/>
      <c r="AL79" s="497"/>
      <c r="AM79" s="497"/>
      <c r="AN79" s="497"/>
      <c r="AO79" s="497"/>
      <c r="AP79" s="497"/>
      <c r="AQ79" s="497"/>
      <c r="AR79" s="497"/>
      <c r="AS79" s="497"/>
      <c r="AT79" s="497"/>
      <c r="AU79" s="497"/>
      <c r="AV79" s="497"/>
      <c r="AW79" s="497"/>
      <c r="AX79" s="497"/>
      <c r="AY79" s="497"/>
      <c r="AZ79" s="497"/>
      <c r="BA79" s="497"/>
      <c r="BB79" s="497"/>
      <c r="BC79" s="497"/>
      <c r="BD79" s="497"/>
      <c r="BE79" s="497"/>
      <c r="BF79" s="497"/>
      <c r="BG79" s="497"/>
      <c r="BH79" s="497"/>
      <c r="BI79" s="497"/>
      <c r="BJ79" s="497"/>
      <c r="BK79" s="497"/>
      <c r="BL79" s="497"/>
      <c r="BM79" s="497"/>
      <c r="BN79" s="497"/>
      <c r="BO79" s="497"/>
      <c r="BP79" s="497"/>
      <c r="BQ79" s="497"/>
      <c r="BR79" s="497"/>
      <c r="BS79" s="497"/>
      <c r="BT79" s="497"/>
      <c r="BU79" s="497"/>
      <c r="BV79" s="497"/>
      <c r="BW79" s="497"/>
      <c r="BX79" s="497"/>
      <c r="BY79" s="497"/>
      <c r="BZ79" s="497"/>
      <c r="CA79" s="497"/>
      <c r="CB79" s="497"/>
      <c r="CC79" s="497"/>
      <c r="CD79" s="497"/>
      <c r="CE79" s="497"/>
      <c r="CF79" s="497"/>
      <c r="CG79" s="497"/>
      <c r="CH79" s="497"/>
      <c r="CI79" s="497"/>
      <c r="CJ79" s="497"/>
      <c r="CK79" s="497"/>
      <c r="CL79" s="497"/>
      <c r="CM79" s="497"/>
      <c r="CN79" s="497"/>
      <c r="CO79" s="497"/>
      <c r="CP79" s="497"/>
      <c r="CQ79" s="497"/>
      <c r="CR79" s="497"/>
      <c r="CS79" s="497"/>
      <c r="CT79" s="497"/>
      <c r="CU79" s="497"/>
      <c r="CV79" s="497"/>
      <c r="CW79" s="497"/>
    </row>
    <row r="80" spans="1:101" s="546" customFormat="1" ht="26.1" customHeight="1" x14ac:dyDescent="0.25">
      <c r="A80" s="1782"/>
      <c r="B80" s="184" t="s">
        <v>82</v>
      </c>
      <c r="C80" s="1294" t="s">
        <v>592</v>
      </c>
      <c r="D80" s="1294"/>
      <c r="E80" s="1294"/>
      <c r="F80" s="1294"/>
      <c r="G80" s="1294"/>
      <c r="H80" s="1294"/>
      <c r="I80" s="1294"/>
      <c r="J80" s="184" t="s">
        <v>79</v>
      </c>
      <c r="K80" s="184">
        <v>2439</v>
      </c>
      <c r="L80" s="549">
        <v>2468</v>
      </c>
      <c r="M80" s="549">
        <v>1750</v>
      </c>
      <c r="N80" s="184">
        <v>1750</v>
      </c>
      <c r="O80" s="184">
        <v>1750</v>
      </c>
      <c r="P80" s="184">
        <v>1750</v>
      </c>
      <c r="Q80" s="497"/>
      <c r="R80" s="497"/>
      <c r="S80" s="497"/>
      <c r="T80" s="497"/>
      <c r="U80" s="497"/>
      <c r="V80" s="497"/>
      <c r="W80" s="497"/>
      <c r="X80" s="497"/>
      <c r="Y80" s="497"/>
      <c r="Z80" s="497"/>
      <c r="AA80" s="497"/>
      <c r="AB80" s="497"/>
      <c r="AC80" s="497"/>
      <c r="AD80" s="497"/>
      <c r="AE80" s="497"/>
      <c r="AF80" s="497"/>
      <c r="AG80" s="497"/>
      <c r="AH80" s="497"/>
      <c r="AI80" s="497"/>
      <c r="AJ80" s="497"/>
      <c r="AK80" s="497"/>
      <c r="AL80" s="497"/>
      <c r="AM80" s="497"/>
      <c r="AN80" s="497"/>
      <c r="AO80" s="497"/>
      <c r="AP80" s="497"/>
      <c r="AQ80" s="497"/>
      <c r="AR80" s="497"/>
      <c r="AS80" s="497"/>
      <c r="AT80" s="497"/>
      <c r="AU80" s="497"/>
      <c r="AV80" s="497"/>
      <c r="AW80" s="497"/>
      <c r="AX80" s="497"/>
      <c r="AY80" s="497"/>
      <c r="AZ80" s="497"/>
      <c r="BA80" s="497"/>
      <c r="BB80" s="497"/>
      <c r="BC80" s="497"/>
      <c r="BD80" s="497"/>
      <c r="BE80" s="497"/>
      <c r="BF80" s="497"/>
      <c r="BG80" s="497"/>
      <c r="BH80" s="497"/>
      <c r="BI80" s="497"/>
      <c r="BJ80" s="497"/>
      <c r="BK80" s="497"/>
      <c r="BL80" s="497"/>
      <c r="BM80" s="497"/>
      <c r="BN80" s="497"/>
      <c r="BO80" s="497"/>
      <c r="BP80" s="497"/>
      <c r="BQ80" s="497"/>
      <c r="BR80" s="497"/>
      <c r="BS80" s="497"/>
      <c r="BT80" s="497"/>
      <c r="BU80" s="497"/>
      <c r="BV80" s="497"/>
      <c r="BW80" s="497"/>
      <c r="BX80" s="497"/>
      <c r="BY80" s="497"/>
      <c r="BZ80" s="497"/>
      <c r="CA80" s="497"/>
      <c r="CB80" s="497"/>
      <c r="CC80" s="497"/>
      <c r="CD80" s="497"/>
      <c r="CE80" s="497"/>
      <c r="CF80" s="497"/>
      <c r="CG80" s="497"/>
      <c r="CH80" s="497"/>
      <c r="CI80" s="497"/>
      <c r="CJ80" s="497"/>
      <c r="CK80" s="497"/>
      <c r="CL80" s="497"/>
      <c r="CM80" s="497"/>
      <c r="CN80" s="497"/>
      <c r="CO80" s="497"/>
      <c r="CP80" s="497"/>
      <c r="CQ80" s="497"/>
      <c r="CR80" s="497"/>
      <c r="CS80" s="497"/>
      <c r="CT80" s="497"/>
      <c r="CU80" s="497"/>
      <c r="CV80" s="497"/>
      <c r="CW80" s="497"/>
    </row>
    <row r="81" spans="1:101" s="546" customFormat="1" ht="39.75" customHeight="1" x14ac:dyDescent="0.25">
      <c r="A81" s="548" t="s">
        <v>593</v>
      </c>
      <c r="B81" s="184" t="s">
        <v>86</v>
      </c>
      <c r="C81" s="1294" t="s">
        <v>594</v>
      </c>
      <c r="D81" s="1294"/>
      <c r="E81" s="1294"/>
      <c r="F81" s="1294"/>
      <c r="G81" s="1294"/>
      <c r="H81" s="1294"/>
      <c r="I81" s="1294"/>
      <c r="J81" s="184" t="s">
        <v>595</v>
      </c>
      <c r="K81" s="184">
        <v>2115</v>
      </c>
      <c r="L81" s="549">
        <v>2166</v>
      </c>
      <c r="M81" s="184">
        <v>2380</v>
      </c>
      <c r="N81" s="184">
        <v>2380</v>
      </c>
      <c r="O81" s="184">
        <v>2500</v>
      </c>
      <c r="P81" s="184">
        <v>2500</v>
      </c>
      <c r="Q81" s="497"/>
      <c r="R81" s="497"/>
      <c r="S81" s="497"/>
      <c r="T81" s="497"/>
      <c r="U81" s="497"/>
      <c r="V81" s="497"/>
      <c r="W81" s="497"/>
      <c r="X81" s="497"/>
      <c r="Y81" s="497"/>
      <c r="Z81" s="497"/>
      <c r="AA81" s="497"/>
      <c r="AB81" s="497"/>
      <c r="AC81" s="497"/>
      <c r="AD81" s="497"/>
      <c r="AE81" s="497"/>
      <c r="AF81" s="497"/>
      <c r="AG81" s="497"/>
      <c r="AH81" s="497"/>
      <c r="AI81" s="497"/>
      <c r="AJ81" s="497"/>
      <c r="AK81" s="497"/>
      <c r="AL81" s="497"/>
      <c r="AM81" s="497"/>
      <c r="AN81" s="497"/>
      <c r="AO81" s="497"/>
      <c r="AP81" s="497"/>
      <c r="AQ81" s="497"/>
      <c r="AR81" s="497"/>
      <c r="AS81" s="497"/>
      <c r="AT81" s="497"/>
      <c r="AU81" s="497"/>
      <c r="AV81" s="497"/>
      <c r="AW81" s="497"/>
      <c r="AX81" s="497"/>
      <c r="AY81" s="497"/>
      <c r="AZ81" s="497"/>
      <c r="BA81" s="497"/>
      <c r="BB81" s="497"/>
      <c r="BC81" s="497"/>
      <c r="BD81" s="497"/>
      <c r="BE81" s="497"/>
      <c r="BF81" s="497"/>
      <c r="BG81" s="497"/>
      <c r="BH81" s="497"/>
      <c r="BI81" s="497"/>
      <c r="BJ81" s="497"/>
      <c r="BK81" s="497"/>
      <c r="BL81" s="497"/>
      <c r="BM81" s="497"/>
      <c r="BN81" s="497"/>
      <c r="BO81" s="497"/>
      <c r="BP81" s="497"/>
      <c r="BQ81" s="497"/>
      <c r="BR81" s="497"/>
      <c r="BS81" s="497"/>
      <c r="BT81" s="497"/>
      <c r="BU81" s="497"/>
      <c r="BV81" s="497"/>
      <c r="BW81" s="497"/>
      <c r="BX81" s="497"/>
      <c r="BY81" s="497"/>
      <c r="BZ81" s="497"/>
      <c r="CA81" s="497"/>
      <c r="CB81" s="497"/>
      <c r="CC81" s="497"/>
      <c r="CD81" s="497"/>
      <c r="CE81" s="497"/>
      <c r="CF81" s="497"/>
      <c r="CG81" s="497"/>
      <c r="CH81" s="497"/>
      <c r="CI81" s="497"/>
      <c r="CJ81" s="497"/>
      <c r="CK81" s="497"/>
      <c r="CL81" s="497"/>
      <c r="CM81" s="497"/>
      <c r="CN81" s="497"/>
      <c r="CO81" s="497"/>
      <c r="CP81" s="497"/>
      <c r="CQ81" s="497"/>
      <c r="CR81" s="497"/>
      <c r="CS81" s="497"/>
      <c r="CT81" s="497"/>
      <c r="CU81" s="497"/>
      <c r="CV81" s="497"/>
      <c r="CW81" s="497"/>
    </row>
    <row r="82" spans="1:101" ht="19.899999999999999" customHeight="1" x14ac:dyDescent="0.25"/>
    <row r="83" spans="1:101" ht="16.5" thickBot="1" x14ac:dyDescent="0.3">
      <c r="A83" s="1768" t="s">
        <v>596</v>
      </c>
      <c r="B83" s="1769"/>
      <c r="C83" s="1769"/>
      <c r="D83" s="1769"/>
      <c r="E83" s="1769"/>
      <c r="F83" s="1769"/>
      <c r="G83" s="1769"/>
      <c r="H83" s="1769"/>
      <c r="I83" s="1769"/>
      <c r="J83" s="1769"/>
      <c r="K83" s="1769"/>
      <c r="L83" s="1769"/>
      <c r="M83" s="1769"/>
      <c r="N83" s="1769"/>
      <c r="O83" s="1769"/>
      <c r="P83" s="1770"/>
    </row>
    <row r="84" spans="1:101" x14ac:dyDescent="0.25">
      <c r="A84" s="1771" t="s">
        <v>1</v>
      </c>
      <c r="B84" s="1772"/>
      <c r="C84" s="1772"/>
      <c r="D84" s="1773"/>
      <c r="E84" s="1777" t="s">
        <v>0</v>
      </c>
      <c r="F84" s="1778"/>
      <c r="G84" s="1777">
        <v>2023</v>
      </c>
      <c r="H84" s="1778"/>
      <c r="I84" s="528">
        <v>2024</v>
      </c>
      <c r="J84" s="528">
        <v>2025</v>
      </c>
      <c r="K84" s="1779">
        <v>2026</v>
      </c>
      <c r="L84" s="1780"/>
      <c r="M84" s="1779">
        <v>2027</v>
      </c>
      <c r="N84" s="1780"/>
      <c r="O84" s="1779">
        <v>2028</v>
      </c>
      <c r="P84" s="1781"/>
    </row>
    <row r="85" spans="1:101" x14ac:dyDescent="0.25">
      <c r="A85" s="1774"/>
      <c r="B85" s="1775"/>
      <c r="C85" s="1775"/>
      <c r="D85" s="1776"/>
      <c r="E85" s="509" t="s">
        <v>36</v>
      </c>
      <c r="F85" s="510" t="s">
        <v>37</v>
      </c>
      <c r="G85" s="1593" t="s">
        <v>11</v>
      </c>
      <c r="H85" s="1595"/>
      <c r="I85" s="509" t="s">
        <v>11</v>
      </c>
      <c r="J85" s="509" t="s">
        <v>12</v>
      </c>
      <c r="K85" s="1593" t="s">
        <v>13</v>
      </c>
      <c r="L85" s="1595"/>
      <c r="M85" s="1593" t="s">
        <v>14</v>
      </c>
      <c r="N85" s="1595"/>
      <c r="O85" s="1593" t="s">
        <v>14</v>
      </c>
      <c r="P85" s="1767"/>
    </row>
    <row r="86" spans="1:101" x14ac:dyDescent="0.25">
      <c r="A86" s="1758" t="s">
        <v>597</v>
      </c>
      <c r="B86" s="1633"/>
      <c r="C86" s="1633"/>
      <c r="D86" s="1634"/>
      <c r="E86" s="509"/>
      <c r="F86" s="510"/>
      <c r="G86" s="1619">
        <f>G87+G118</f>
        <v>14089.1</v>
      </c>
      <c r="H86" s="1620"/>
      <c r="I86" s="511">
        <f>I87+I118</f>
        <v>15947.400000000003</v>
      </c>
      <c r="J86" s="511">
        <f>J87+J118</f>
        <v>22017.3</v>
      </c>
      <c r="K86" s="1619">
        <f>K87+K118</f>
        <v>22814.400000000001</v>
      </c>
      <c r="L86" s="1620"/>
      <c r="M86" s="1619">
        <f>M87+M118</f>
        <v>22814.400000000001</v>
      </c>
      <c r="N86" s="1620"/>
      <c r="O86" s="1619">
        <f>O87+O118</f>
        <v>22814.400000000001</v>
      </c>
      <c r="P86" s="1620"/>
    </row>
    <row r="87" spans="1:101" ht="23.85" customHeight="1" x14ac:dyDescent="0.25">
      <c r="A87" s="1758" t="s">
        <v>578</v>
      </c>
      <c r="B87" s="1633"/>
      <c r="C87" s="1633"/>
      <c r="D87" s="1634"/>
      <c r="E87" s="550" t="s">
        <v>580</v>
      </c>
      <c r="F87" s="540"/>
      <c r="G87" s="1619">
        <f>G88+G91+G105+G108+G112</f>
        <v>8929.6</v>
      </c>
      <c r="H87" s="1620"/>
      <c r="I87" s="511">
        <f>I88+I91+I105+I108+I112</f>
        <v>10601.400000000003</v>
      </c>
      <c r="J87" s="511">
        <f>J88+J91+J105+J108+J112</f>
        <v>15757.3</v>
      </c>
      <c r="K87" s="1619">
        <f>SUM(K88+K91+K105+K108+K112)</f>
        <v>16554.400000000001</v>
      </c>
      <c r="L87" s="1620"/>
      <c r="M87" s="1619">
        <f>SUM(M88+M91+M105+M108+M112)</f>
        <v>16554.400000000001</v>
      </c>
      <c r="N87" s="1620"/>
      <c r="O87" s="1619">
        <f>SUM(O88+O91+O105+O108+O112)</f>
        <v>16554.400000000001</v>
      </c>
      <c r="P87" s="1620"/>
    </row>
    <row r="88" spans="1:101" ht="23.85" customHeight="1" x14ac:dyDescent="0.25">
      <c r="A88" s="1756" t="s">
        <v>455</v>
      </c>
      <c r="B88" s="1571"/>
      <c r="C88" s="1571"/>
      <c r="D88" s="1572"/>
      <c r="E88" s="540"/>
      <c r="F88" s="540">
        <v>21</v>
      </c>
      <c r="G88" s="1619">
        <f>G89+G90</f>
        <v>6129.2000000000007</v>
      </c>
      <c r="H88" s="1620"/>
      <c r="I88" s="511">
        <f>I89+I90</f>
        <v>8057.6</v>
      </c>
      <c r="J88" s="511">
        <f>J89+J90</f>
        <v>9803.9</v>
      </c>
      <c r="K88" s="1619">
        <f>K89+K90</f>
        <v>10601</v>
      </c>
      <c r="L88" s="1620"/>
      <c r="M88" s="1619">
        <f>M89+M90</f>
        <v>10601</v>
      </c>
      <c r="N88" s="1620"/>
      <c r="O88" s="1619">
        <f>O89+O90</f>
        <v>10601</v>
      </c>
      <c r="P88" s="1620"/>
    </row>
    <row r="89" spans="1:101" ht="21.4" customHeight="1" x14ac:dyDescent="0.25">
      <c r="A89" s="1766" t="s">
        <v>505</v>
      </c>
      <c r="B89" s="1663"/>
      <c r="C89" s="1663"/>
      <c r="D89" s="1664"/>
      <c r="E89" s="509"/>
      <c r="F89" s="510">
        <v>211180</v>
      </c>
      <c r="G89" s="1750">
        <v>4751.3</v>
      </c>
      <c r="H89" s="1751"/>
      <c r="I89" s="509">
        <v>6246.2</v>
      </c>
      <c r="J89" s="509">
        <v>8011.7</v>
      </c>
      <c r="K89" s="1750">
        <v>8218</v>
      </c>
      <c r="L89" s="1751"/>
      <c r="M89" s="1750">
        <v>8218</v>
      </c>
      <c r="N89" s="1751"/>
      <c r="O89" s="1750">
        <v>8218</v>
      </c>
      <c r="P89" s="1751"/>
    </row>
    <row r="90" spans="1:101" ht="30.4" customHeight="1" x14ac:dyDescent="0.25">
      <c r="A90" s="1757" t="s">
        <v>507</v>
      </c>
      <c r="B90" s="1567"/>
      <c r="C90" s="1567"/>
      <c r="D90" s="1568"/>
      <c r="E90" s="509"/>
      <c r="F90" s="510">
        <v>212100</v>
      </c>
      <c r="G90" s="1750">
        <v>1377.9</v>
      </c>
      <c r="H90" s="1751"/>
      <c r="I90" s="509">
        <v>1811.4</v>
      </c>
      <c r="J90" s="509">
        <v>1792.2</v>
      </c>
      <c r="K90" s="1750">
        <v>2383</v>
      </c>
      <c r="L90" s="1751"/>
      <c r="M90" s="1750">
        <v>2383</v>
      </c>
      <c r="N90" s="1751"/>
      <c r="O90" s="1750">
        <v>2383</v>
      </c>
      <c r="P90" s="1751"/>
    </row>
    <row r="91" spans="1:101" ht="22.9" customHeight="1" x14ac:dyDescent="0.25">
      <c r="A91" s="1756" t="s">
        <v>88</v>
      </c>
      <c r="B91" s="1571"/>
      <c r="C91" s="1571"/>
      <c r="D91" s="1572"/>
      <c r="E91" s="540"/>
      <c r="F91" s="540">
        <v>22</v>
      </c>
      <c r="G91" s="1619">
        <f>SUM(G92:H104)</f>
        <v>2214.1999999999998</v>
      </c>
      <c r="H91" s="1620"/>
      <c r="I91" s="511">
        <f>SUM(I92:I104)</f>
        <v>1747.3000000000004</v>
      </c>
      <c r="J91" s="511">
        <f>SUM(J92:J104)</f>
        <v>3053.4</v>
      </c>
      <c r="K91" s="1619">
        <f>SUM(K92+K93+K94+K95+K96+K97+K98+K99+K100+K101+K102+K103+K104)</f>
        <v>4233.3999999999996</v>
      </c>
      <c r="L91" s="1620"/>
      <c r="M91" s="1619">
        <f>SUM(M92+M93+M94+M95+M96+M97+M98+M99+M100+M101+M102+M103+M104)</f>
        <v>4233.3999999999996</v>
      </c>
      <c r="N91" s="1620"/>
      <c r="O91" s="1619">
        <f>SUM(O92+O93+O94+O95+O96+O97+O98+O99+O100+O101+O102+O103+O104)</f>
        <v>4233.3999999999996</v>
      </c>
      <c r="P91" s="1620"/>
    </row>
    <row r="92" spans="1:101" ht="22.9" customHeight="1" x14ac:dyDescent="0.25">
      <c r="A92" s="1753" t="s">
        <v>461</v>
      </c>
      <c r="B92" s="1754"/>
      <c r="C92" s="1754"/>
      <c r="D92" s="1755"/>
      <c r="E92" s="509"/>
      <c r="F92" s="552" t="s">
        <v>598</v>
      </c>
      <c r="G92" s="1750">
        <v>360.4</v>
      </c>
      <c r="H92" s="1751"/>
      <c r="I92" s="512">
        <v>345.6</v>
      </c>
      <c r="J92" s="512">
        <v>543</v>
      </c>
      <c r="K92" s="1750">
        <v>550</v>
      </c>
      <c r="L92" s="1751"/>
      <c r="M92" s="1750">
        <v>550</v>
      </c>
      <c r="N92" s="1751"/>
      <c r="O92" s="1750">
        <v>550</v>
      </c>
      <c r="P92" s="1751"/>
    </row>
    <row r="93" spans="1:101" ht="22.9" customHeight="1" x14ac:dyDescent="0.25">
      <c r="A93" s="1753" t="s">
        <v>462</v>
      </c>
      <c r="B93" s="1754"/>
      <c r="C93" s="1754"/>
      <c r="D93" s="1755"/>
      <c r="E93" s="509"/>
      <c r="F93" s="552">
        <v>222220</v>
      </c>
      <c r="G93" s="1750">
        <v>31.4</v>
      </c>
      <c r="H93" s="1751"/>
      <c r="I93" s="512">
        <v>33.700000000000003</v>
      </c>
      <c r="J93" s="512">
        <v>40</v>
      </c>
      <c r="K93" s="1750">
        <v>40</v>
      </c>
      <c r="L93" s="1751"/>
      <c r="M93" s="1750">
        <v>40</v>
      </c>
      <c r="N93" s="1751"/>
      <c r="O93" s="1750">
        <v>40</v>
      </c>
      <c r="P93" s="1751"/>
    </row>
    <row r="94" spans="1:101" ht="22.9" customHeight="1" x14ac:dyDescent="0.25">
      <c r="A94" s="1763" t="s">
        <v>463</v>
      </c>
      <c r="B94" s="1764"/>
      <c r="C94" s="1764"/>
      <c r="D94" s="1765"/>
      <c r="E94" s="509"/>
      <c r="F94" s="552" t="s">
        <v>599</v>
      </c>
      <c r="G94" s="1750">
        <v>569.5</v>
      </c>
      <c r="H94" s="1751"/>
      <c r="I94" s="512">
        <v>490.3</v>
      </c>
      <c r="J94" s="512">
        <v>770.4</v>
      </c>
      <c r="K94" s="1750">
        <v>960.4</v>
      </c>
      <c r="L94" s="1751"/>
      <c r="M94" s="1750">
        <v>960.4</v>
      </c>
      <c r="N94" s="1751"/>
      <c r="O94" s="1750">
        <v>960.4</v>
      </c>
      <c r="P94" s="1751"/>
    </row>
    <row r="95" spans="1:101" ht="22.9" customHeight="1" x14ac:dyDescent="0.25">
      <c r="A95" s="1760" t="s">
        <v>89</v>
      </c>
      <c r="B95" s="1761"/>
      <c r="C95" s="1761"/>
      <c r="D95" s="1762"/>
      <c r="E95" s="509"/>
      <c r="F95" s="552" t="s">
        <v>600</v>
      </c>
      <c r="G95" s="1750">
        <v>54.2</v>
      </c>
      <c r="H95" s="1751"/>
      <c r="I95" s="512">
        <v>45.9</v>
      </c>
      <c r="J95" s="512">
        <v>110</v>
      </c>
      <c r="K95" s="1750">
        <v>110</v>
      </c>
      <c r="L95" s="1751"/>
      <c r="M95" s="1750">
        <v>110</v>
      </c>
      <c r="N95" s="1751"/>
      <c r="O95" s="1750">
        <v>110</v>
      </c>
      <c r="P95" s="1751"/>
    </row>
    <row r="96" spans="1:101" ht="22.9" customHeight="1" x14ac:dyDescent="0.25">
      <c r="A96" s="1753" t="s">
        <v>90</v>
      </c>
      <c r="B96" s="1754"/>
      <c r="C96" s="1754"/>
      <c r="D96" s="1755"/>
      <c r="E96" s="509"/>
      <c r="F96" s="552" t="s">
        <v>601</v>
      </c>
      <c r="G96" s="1750">
        <v>303.3</v>
      </c>
      <c r="H96" s="1751"/>
      <c r="I96" s="512">
        <v>256.39999999999998</v>
      </c>
      <c r="J96" s="512">
        <v>300</v>
      </c>
      <c r="K96" s="1750">
        <v>350</v>
      </c>
      <c r="L96" s="1751"/>
      <c r="M96" s="1750">
        <v>350</v>
      </c>
      <c r="N96" s="1751"/>
      <c r="O96" s="1750">
        <v>350</v>
      </c>
      <c r="P96" s="1751"/>
    </row>
    <row r="97" spans="1:16" ht="22.9" customHeight="1" x14ac:dyDescent="0.25">
      <c r="A97" s="1753" t="s">
        <v>553</v>
      </c>
      <c r="B97" s="1754"/>
      <c r="C97" s="1754"/>
      <c r="D97" s="1755"/>
      <c r="E97" s="509"/>
      <c r="F97" s="552" t="s">
        <v>602</v>
      </c>
      <c r="G97" s="1750">
        <v>190.9</v>
      </c>
      <c r="H97" s="1751"/>
      <c r="I97" s="512">
        <v>94.4</v>
      </c>
      <c r="J97" s="512">
        <v>480</v>
      </c>
      <c r="K97" s="1750">
        <v>620</v>
      </c>
      <c r="L97" s="1751"/>
      <c r="M97" s="1750">
        <v>620</v>
      </c>
      <c r="N97" s="1751"/>
      <c r="O97" s="1750">
        <v>620</v>
      </c>
      <c r="P97" s="1751"/>
    </row>
    <row r="98" spans="1:16" ht="22.9" customHeight="1" x14ac:dyDescent="0.25">
      <c r="A98" s="1753" t="s">
        <v>603</v>
      </c>
      <c r="B98" s="1754"/>
      <c r="C98" s="1754"/>
      <c r="D98" s="1755"/>
      <c r="E98" s="509"/>
      <c r="F98" s="552">
        <v>222710</v>
      </c>
      <c r="G98" s="1750">
        <v>10</v>
      </c>
      <c r="H98" s="1751"/>
      <c r="I98" s="512">
        <v>47.4</v>
      </c>
      <c r="J98" s="512">
        <v>100</v>
      </c>
      <c r="K98" s="1750">
        <v>150</v>
      </c>
      <c r="L98" s="1751"/>
      <c r="M98" s="1750">
        <v>150</v>
      </c>
      <c r="N98" s="1751"/>
      <c r="O98" s="1750">
        <v>150</v>
      </c>
      <c r="P98" s="1751"/>
    </row>
    <row r="99" spans="1:16" ht="22.9" customHeight="1" x14ac:dyDescent="0.25">
      <c r="A99" s="1753" t="s">
        <v>604</v>
      </c>
      <c r="B99" s="1754"/>
      <c r="C99" s="1754"/>
      <c r="D99" s="1755"/>
      <c r="E99" s="509"/>
      <c r="F99" s="552" t="s">
        <v>605</v>
      </c>
      <c r="G99" s="1750">
        <v>250.5</v>
      </c>
      <c r="H99" s="1751"/>
      <c r="I99" s="512">
        <v>237.7</v>
      </c>
      <c r="J99" s="512">
        <v>420</v>
      </c>
      <c r="K99" s="1750">
        <v>680</v>
      </c>
      <c r="L99" s="1751"/>
      <c r="M99" s="1750">
        <v>680</v>
      </c>
      <c r="N99" s="1751"/>
      <c r="O99" s="1750">
        <v>680</v>
      </c>
      <c r="P99" s="1751"/>
    </row>
    <row r="100" spans="1:16" ht="22.9" customHeight="1" x14ac:dyDescent="0.25">
      <c r="A100" s="1753" t="s">
        <v>110</v>
      </c>
      <c r="B100" s="1754"/>
      <c r="C100" s="1754"/>
      <c r="D100" s="1755"/>
      <c r="E100" s="509"/>
      <c r="F100" s="552" t="s">
        <v>606</v>
      </c>
      <c r="G100" s="1750">
        <v>64</v>
      </c>
      <c r="H100" s="1751"/>
      <c r="I100" s="512">
        <v>32.5</v>
      </c>
      <c r="J100" s="512">
        <v>50</v>
      </c>
      <c r="K100" s="1750">
        <v>150</v>
      </c>
      <c r="L100" s="1751"/>
      <c r="M100" s="1750">
        <v>150</v>
      </c>
      <c r="N100" s="1751"/>
      <c r="O100" s="1750">
        <v>150</v>
      </c>
      <c r="P100" s="1751"/>
    </row>
    <row r="101" spans="1:16" ht="22.9" customHeight="1" x14ac:dyDescent="0.25">
      <c r="A101" s="1753" t="s">
        <v>467</v>
      </c>
      <c r="B101" s="1754"/>
      <c r="C101" s="1754"/>
      <c r="D101" s="1755"/>
      <c r="E101" s="509"/>
      <c r="F101" s="552">
        <v>222950</v>
      </c>
      <c r="G101" s="1750">
        <v>67</v>
      </c>
      <c r="H101" s="1751"/>
      <c r="I101" s="512">
        <v>49</v>
      </c>
      <c r="J101" s="512">
        <v>100</v>
      </c>
      <c r="K101" s="1750">
        <v>100</v>
      </c>
      <c r="L101" s="1751"/>
      <c r="M101" s="1750">
        <v>100</v>
      </c>
      <c r="N101" s="1751"/>
      <c r="O101" s="1750">
        <v>100</v>
      </c>
      <c r="P101" s="1751"/>
    </row>
    <row r="102" spans="1:16" ht="22.9" customHeight="1" x14ac:dyDescent="0.25">
      <c r="A102" s="1753" t="s">
        <v>511</v>
      </c>
      <c r="B102" s="1754"/>
      <c r="C102" s="1754"/>
      <c r="D102" s="1755"/>
      <c r="E102" s="509"/>
      <c r="F102" s="552">
        <v>222980</v>
      </c>
      <c r="G102" s="1750"/>
      <c r="H102" s="1751"/>
      <c r="I102" s="512"/>
      <c r="J102" s="512">
        <v>20</v>
      </c>
      <c r="K102" s="1750">
        <v>20</v>
      </c>
      <c r="L102" s="1751"/>
      <c r="M102" s="1750">
        <v>20</v>
      </c>
      <c r="N102" s="1751"/>
      <c r="O102" s="1750">
        <v>20</v>
      </c>
      <c r="P102" s="1751"/>
    </row>
    <row r="103" spans="1:16" ht="22.9" customHeight="1" x14ac:dyDescent="0.25">
      <c r="A103" s="1753" t="s">
        <v>140</v>
      </c>
      <c r="B103" s="1754"/>
      <c r="C103" s="1754"/>
      <c r="D103" s="1755"/>
      <c r="E103" s="509"/>
      <c r="F103" s="552" t="s">
        <v>607</v>
      </c>
      <c r="G103" s="1750">
        <v>313</v>
      </c>
      <c r="H103" s="1751"/>
      <c r="I103" s="512"/>
      <c r="J103" s="512"/>
      <c r="K103" s="1750"/>
      <c r="L103" s="1751"/>
      <c r="M103" s="1750"/>
      <c r="N103" s="1751"/>
      <c r="O103" s="1750"/>
      <c r="P103" s="1751"/>
    </row>
    <row r="104" spans="1:16" ht="22.9" customHeight="1" x14ac:dyDescent="0.25">
      <c r="A104" s="1753" t="s">
        <v>140</v>
      </c>
      <c r="B104" s="1754"/>
      <c r="C104" s="1754"/>
      <c r="D104" s="1755"/>
      <c r="E104" s="509"/>
      <c r="F104" s="553">
        <v>222999</v>
      </c>
      <c r="G104" s="1750"/>
      <c r="H104" s="1751"/>
      <c r="I104" s="512">
        <v>114.4</v>
      </c>
      <c r="J104" s="512">
        <v>120</v>
      </c>
      <c r="K104" s="1750">
        <v>503</v>
      </c>
      <c r="L104" s="1751"/>
      <c r="M104" s="1750">
        <v>503</v>
      </c>
      <c r="N104" s="1751"/>
      <c r="O104" s="1750">
        <v>503</v>
      </c>
      <c r="P104" s="1751"/>
    </row>
    <row r="105" spans="1:16" ht="24" customHeight="1" x14ac:dyDescent="0.25">
      <c r="A105" s="1758" t="s">
        <v>470</v>
      </c>
      <c r="B105" s="1633"/>
      <c r="C105" s="1633"/>
      <c r="D105" s="1634"/>
      <c r="E105" s="540"/>
      <c r="F105" s="540">
        <v>27</v>
      </c>
      <c r="G105" s="1619">
        <f>G106+G107</f>
        <v>31.6</v>
      </c>
      <c r="H105" s="1620"/>
      <c r="I105" s="511">
        <f>I106+I107</f>
        <v>108.19999999999999</v>
      </c>
      <c r="J105" s="511">
        <f>J106+J107</f>
        <v>100</v>
      </c>
      <c r="K105" s="1619">
        <f>K106+K107</f>
        <v>150</v>
      </c>
      <c r="L105" s="1620"/>
      <c r="M105" s="1619">
        <f>M106+M107</f>
        <v>150</v>
      </c>
      <c r="N105" s="1620"/>
      <c r="O105" s="1619">
        <f>O106+O107</f>
        <v>150</v>
      </c>
      <c r="P105" s="1620"/>
    </row>
    <row r="106" spans="1:16" ht="30.75" customHeight="1" x14ac:dyDescent="0.25">
      <c r="A106" s="1757" t="s">
        <v>513</v>
      </c>
      <c r="B106" s="1567"/>
      <c r="C106" s="1567"/>
      <c r="D106" s="1568"/>
      <c r="E106" s="540"/>
      <c r="F106" s="28">
        <v>273200</v>
      </c>
      <c r="G106" s="1750"/>
      <c r="H106" s="1751"/>
      <c r="I106" s="512">
        <v>93.6</v>
      </c>
      <c r="J106" s="512">
        <v>50</v>
      </c>
      <c r="K106" s="1750">
        <v>100</v>
      </c>
      <c r="L106" s="1751"/>
      <c r="M106" s="1750">
        <v>100</v>
      </c>
      <c r="N106" s="1751"/>
      <c r="O106" s="1750">
        <v>100</v>
      </c>
      <c r="P106" s="1751"/>
    </row>
    <row r="107" spans="1:16" ht="46.5" customHeight="1" x14ac:dyDescent="0.25">
      <c r="A107" s="1757" t="s">
        <v>514</v>
      </c>
      <c r="B107" s="1567"/>
      <c r="C107" s="1567"/>
      <c r="D107" s="1568"/>
      <c r="E107" s="509"/>
      <c r="F107" s="510">
        <v>273500</v>
      </c>
      <c r="G107" s="1750">
        <v>31.6</v>
      </c>
      <c r="H107" s="1751"/>
      <c r="I107" s="512">
        <v>14.6</v>
      </c>
      <c r="J107" s="512">
        <v>50</v>
      </c>
      <c r="K107" s="1750">
        <v>50</v>
      </c>
      <c r="L107" s="1751"/>
      <c r="M107" s="1750">
        <v>50</v>
      </c>
      <c r="N107" s="1751"/>
      <c r="O107" s="1750">
        <v>50</v>
      </c>
      <c r="P107" s="1751"/>
    </row>
    <row r="108" spans="1:16" ht="25.5" customHeight="1" x14ac:dyDescent="0.25">
      <c r="A108" s="1758" t="s">
        <v>72</v>
      </c>
      <c r="B108" s="1633"/>
      <c r="C108" s="1633"/>
      <c r="D108" s="1634"/>
      <c r="E108" s="540"/>
      <c r="F108" s="540">
        <v>31</v>
      </c>
      <c r="G108" s="1619">
        <f>SUM(G109:H111)</f>
        <v>285.8</v>
      </c>
      <c r="H108" s="1620"/>
      <c r="I108" s="511">
        <f>I109+I110+I111</f>
        <v>309.10000000000002</v>
      </c>
      <c r="J108" s="511">
        <f>J109+J110+J111</f>
        <v>2130</v>
      </c>
      <c r="K108" s="1619">
        <f>K109+K110+K111</f>
        <v>730</v>
      </c>
      <c r="L108" s="1620"/>
      <c r="M108" s="1619">
        <f>M109+M110+M111</f>
        <v>730</v>
      </c>
      <c r="N108" s="1620"/>
      <c r="O108" s="1619">
        <f>O109+O110+O111</f>
        <v>730</v>
      </c>
      <c r="P108" s="1620"/>
    </row>
    <row r="109" spans="1:16" ht="21.4" customHeight="1" x14ac:dyDescent="0.25">
      <c r="A109" s="1757" t="s">
        <v>516</v>
      </c>
      <c r="B109" s="1567"/>
      <c r="C109" s="1567"/>
      <c r="D109" s="1568"/>
      <c r="E109" s="509"/>
      <c r="F109" s="509">
        <v>314110</v>
      </c>
      <c r="G109" s="1750">
        <v>190.3</v>
      </c>
      <c r="H109" s="1751"/>
      <c r="I109" s="512">
        <v>179.1</v>
      </c>
      <c r="J109" s="512">
        <v>480</v>
      </c>
      <c r="K109" s="1750">
        <v>480</v>
      </c>
      <c r="L109" s="1751"/>
      <c r="M109" s="1750">
        <v>480</v>
      </c>
      <c r="N109" s="1751"/>
      <c r="O109" s="1750">
        <v>480</v>
      </c>
      <c r="P109" s="1751"/>
    </row>
    <row r="110" spans="1:16" ht="35.65" customHeight="1" x14ac:dyDescent="0.25">
      <c r="A110" s="1757" t="s">
        <v>608</v>
      </c>
      <c r="B110" s="1567"/>
      <c r="C110" s="1567"/>
      <c r="D110" s="1568"/>
      <c r="E110" s="509"/>
      <c r="F110" s="509">
        <v>315110</v>
      </c>
      <c r="G110" s="1750"/>
      <c r="H110" s="1751"/>
      <c r="I110" s="512"/>
      <c r="J110" s="512">
        <v>1400</v>
      </c>
      <c r="K110" s="1750"/>
      <c r="L110" s="1751"/>
      <c r="M110" s="1750"/>
      <c r="N110" s="1751"/>
      <c r="O110" s="1750"/>
      <c r="P110" s="1751"/>
    </row>
    <row r="111" spans="1:16" ht="50.25" customHeight="1" x14ac:dyDescent="0.25">
      <c r="A111" s="1757" t="s">
        <v>111</v>
      </c>
      <c r="B111" s="1567"/>
      <c r="C111" s="1567"/>
      <c r="D111" s="1568"/>
      <c r="E111" s="509"/>
      <c r="F111" s="509">
        <v>316110</v>
      </c>
      <c r="G111" s="1750">
        <v>95.5</v>
      </c>
      <c r="H111" s="1751"/>
      <c r="I111" s="512">
        <v>130</v>
      </c>
      <c r="J111" s="512">
        <v>250</v>
      </c>
      <c r="K111" s="1750">
        <v>250</v>
      </c>
      <c r="L111" s="1751"/>
      <c r="M111" s="1750">
        <v>250</v>
      </c>
      <c r="N111" s="1751"/>
      <c r="O111" s="1750">
        <v>250</v>
      </c>
      <c r="P111" s="1751"/>
    </row>
    <row r="112" spans="1:16" ht="25.5" customHeight="1" x14ac:dyDescent="0.25">
      <c r="A112" s="1758" t="s">
        <v>609</v>
      </c>
      <c r="B112" s="1633"/>
      <c r="C112" s="1633"/>
      <c r="D112" s="1634"/>
      <c r="E112" s="540"/>
      <c r="F112" s="540">
        <v>33</v>
      </c>
      <c r="G112" s="1619">
        <f>G113+G114+G115+G117</f>
        <v>268.8</v>
      </c>
      <c r="H112" s="1620"/>
      <c r="I112" s="511">
        <f>SUM(I113:I117)</f>
        <v>379.2</v>
      </c>
      <c r="J112" s="511">
        <f>SUM(J113:J117)</f>
        <v>670</v>
      </c>
      <c r="K112" s="1619">
        <f>SUM(K113:L117)</f>
        <v>840</v>
      </c>
      <c r="L112" s="1620"/>
      <c r="M112" s="1619">
        <f>SUM(M113:N117)</f>
        <v>840</v>
      </c>
      <c r="N112" s="1620"/>
      <c r="O112" s="1619">
        <f>SUM(O113:P117)</f>
        <v>840</v>
      </c>
      <c r="P112" s="1759"/>
    </row>
    <row r="113" spans="1:16" ht="34.5" customHeight="1" x14ac:dyDescent="0.25">
      <c r="A113" s="1757" t="s">
        <v>96</v>
      </c>
      <c r="B113" s="1567"/>
      <c r="C113" s="1567"/>
      <c r="D113" s="1568"/>
      <c r="E113" s="509"/>
      <c r="F113" s="554" t="s">
        <v>610</v>
      </c>
      <c r="G113" s="1750">
        <v>168</v>
      </c>
      <c r="H113" s="1751"/>
      <c r="I113" s="512">
        <v>159.1</v>
      </c>
      <c r="J113" s="512">
        <v>300</v>
      </c>
      <c r="K113" s="1750">
        <v>300</v>
      </c>
      <c r="L113" s="1751"/>
      <c r="M113" s="1750">
        <v>300</v>
      </c>
      <c r="N113" s="1751"/>
      <c r="O113" s="1750">
        <v>300</v>
      </c>
      <c r="P113" s="1751"/>
    </row>
    <row r="114" spans="1:16" ht="22.9" customHeight="1" x14ac:dyDescent="0.25">
      <c r="A114" s="1753" t="s">
        <v>97</v>
      </c>
      <c r="B114" s="1754"/>
      <c r="C114" s="1754"/>
      <c r="D114" s="1755"/>
      <c r="E114" s="509"/>
      <c r="F114" s="554" t="s">
        <v>611</v>
      </c>
      <c r="G114" s="1750">
        <v>1.8</v>
      </c>
      <c r="H114" s="1751"/>
      <c r="I114" s="512">
        <v>37</v>
      </c>
      <c r="J114" s="512">
        <v>40</v>
      </c>
      <c r="K114" s="1750">
        <v>40</v>
      </c>
      <c r="L114" s="1751"/>
      <c r="M114" s="1750">
        <v>40</v>
      </c>
      <c r="N114" s="1751"/>
      <c r="O114" s="1750">
        <v>40</v>
      </c>
      <c r="P114" s="1751"/>
    </row>
    <row r="115" spans="1:16" ht="40.9" customHeight="1" x14ac:dyDescent="0.25">
      <c r="A115" s="1757" t="s">
        <v>612</v>
      </c>
      <c r="B115" s="1567"/>
      <c r="C115" s="1567"/>
      <c r="D115" s="1568"/>
      <c r="E115" s="509"/>
      <c r="F115" s="554" t="s">
        <v>613</v>
      </c>
      <c r="G115" s="1750">
        <v>84.1</v>
      </c>
      <c r="H115" s="1751"/>
      <c r="I115" s="512">
        <v>106.6</v>
      </c>
      <c r="J115" s="512">
        <v>180</v>
      </c>
      <c r="K115" s="1750">
        <v>280</v>
      </c>
      <c r="L115" s="1751"/>
      <c r="M115" s="1750">
        <v>280</v>
      </c>
      <c r="N115" s="1751"/>
      <c r="O115" s="1750">
        <v>280</v>
      </c>
      <c r="P115" s="1751"/>
    </row>
    <row r="116" spans="1:16" ht="40.9" customHeight="1" x14ac:dyDescent="0.25">
      <c r="A116" s="519"/>
      <c r="B116" s="551"/>
      <c r="C116" s="551"/>
      <c r="D116" s="520"/>
      <c r="E116" s="509"/>
      <c r="F116" s="554">
        <v>338110</v>
      </c>
      <c r="G116" s="1750"/>
      <c r="H116" s="1751"/>
      <c r="I116" s="512">
        <v>34.299999999999997</v>
      </c>
      <c r="J116" s="512"/>
      <c r="K116" s="1750">
        <v>70</v>
      </c>
      <c r="L116" s="1751"/>
      <c r="M116" s="1750">
        <v>70</v>
      </c>
      <c r="N116" s="1751"/>
      <c r="O116" s="1750">
        <v>70</v>
      </c>
      <c r="P116" s="1751"/>
    </row>
    <row r="117" spans="1:16" ht="22.9" customHeight="1" x14ac:dyDescent="0.25">
      <c r="A117" s="1753" t="s">
        <v>614</v>
      </c>
      <c r="B117" s="1754"/>
      <c r="C117" s="1754"/>
      <c r="D117" s="1755"/>
      <c r="E117" s="509"/>
      <c r="F117" s="554" t="s">
        <v>615</v>
      </c>
      <c r="G117" s="1750">
        <v>14.9</v>
      </c>
      <c r="H117" s="1751"/>
      <c r="I117" s="512">
        <v>42.2</v>
      </c>
      <c r="J117" s="512">
        <v>150</v>
      </c>
      <c r="K117" s="1750">
        <v>150</v>
      </c>
      <c r="L117" s="1751"/>
      <c r="M117" s="1750">
        <v>150</v>
      </c>
      <c r="N117" s="1751"/>
      <c r="O117" s="1750">
        <v>150</v>
      </c>
      <c r="P117" s="1751"/>
    </row>
    <row r="118" spans="1:16" ht="28.5" customHeight="1" x14ac:dyDescent="0.25">
      <c r="A118" s="1756" t="s">
        <v>616</v>
      </c>
      <c r="B118" s="1571"/>
      <c r="C118" s="1571"/>
      <c r="D118" s="1572"/>
      <c r="E118" s="550" t="s">
        <v>617</v>
      </c>
      <c r="F118" s="555"/>
      <c r="G118" s="1619">
        <f>G119+G120</f>
        <v>5159.5</v>
      </c>
      <c r="H118" s="1620"/>
      <c r="I118" s="511">
        <f>I119+I120</f>
        <v>5346</v>
      </c>
      <c r="J118" s="511">
        <f>J119+J120</f>
        <v>6260</v>
      </c>
      <c r="K118" s="1619">
        <f>K119+K120</f>
        <v>6260</v>
      </c>
      <c r="L118" s="1620"/>
      <c r="M118" s="1619">
        <f>M119+M120</f>
        <v>6260</v>
      </c>
      <c r="N118" s="1620"/>
      <c r="O118" s="1619">
        <f>O119+O120</f>
        <v>6260</v>
      </c>
      <c r="P118" s="1620"/>
    </row>
    <row r="119" spans="1:16" ht="33.75" customHeight="1" x14ac:dyDescent="0.25">
      <c r="A119" s="1616" t="s">
        <v>618</v>
      </c>
      <c r="B119" s="1584"/>
      <c r="C119" s="1584"/>
      <c r="D119" s="1585"/>
      <c r="E119" s="556"/>
      <c r="F119" s="554">
        <v>263190</v>
      </c>
      <c r="G119" s="1750">
        <v>5159.5</v>
      </c>
      <c r="H119" s="1751"/>
      <c r="I119" s="512">
        <v>5160</v>
      </c>
      <c r="J119" s="512">
        <v>5260</v>
      </c>
      <c r="K119" s="1750">
        <v>5260</v>
      </c>
      <c r="L119" s="1751"/>
      <c r="M119" s="1750">
        <v>5260</v>
      </c>
      <c r="N119" s="1751"/>
      <c r="O119" s="1750">
        <v>5260</v>
      </c>
      <c r="P119" s="1752"/>
    </row>
    <row r="120" spans="1:16" ht="33.75" customHeight="1" x14ac:dyDescent="0.25">
      <c r="A120" s="1616" t="s">
        <v>619</v>
      </c>
      <c r="B120" s="1584"/>
      <c r="C120" s="1584"/>
      <c r="D120" s="1585"/>
      <c r="E120" s="556"/>
      <c r="F120" s="554">
        <v>263290</v>
      </c>
      <c r="G120" s="1750"/>
      <c r="H120" s="1751"/>
      <c r="I120" s="512">
        <v>186</v>
      </c>
      <c r="J120" s="512">
        <v>1000</v>
      </c>
      <c r="K120" s="1750">
        <v>1000</v>
      </c>
      <c r="L120" s="1751"/>
      <c r="M120" s="1750">
        <v>1000</v>
      </c>
      <c r="N120" s="1751"/>
      <c r="O120" s="1750">
        <v>1000</v>
      </c>
      <c r="P120" s="1752"/>
    </row>
    <row r="121" spans="1:16" ht="22.9" customHeight="1" x14ac:dyDescent="0.25">
      <c r="A121" s="1633" t="s">
        <v>620</v>
      </c>
      <c r="B121" s="1633"/>
      <c r="C121" s="1633"/>
      <c r="D121" s="1633"/>
      <c r="E121" s="1633"/>
      <c r="F121" s="1633"/>
      <c r="G121" s="1633"/>
      <c r="H121" s="1633"/>
      <c r="I121" s="1633"/>
      <c r="J121" s="1633"/>
      <c r="K121" s="1633"/>
      <c r="L121" s="1633"/>
      <c r="M121" s="1633"/>
      <c r="N121" s="1633"/>
      <c r="O121" s="1633"/>
      <c r="P121" s="1633"/>
    </row>
    <row r="122" spans="1:16" ht="19.899999999999999" customHeight="1" x14ac:dyDescent="0.25">
      <c r="A122" s="1612" t="s">
        <v>1</v>
      </c>
      <c r="B122" s="1612"/>
      <c r="C122" s="1612"/>
      <c r="D122" s="1612"/>
      <c r="E122" s="1593" t="s">
        <v>0</v>
      </c>
      <c r="F122" s="1594"/>
      <c r="G122" s="1594"/>
      <c r="H122" s="1595"/>
      <c r="I122" s="1748" t="s">
        <v>41</v>
      </c>
      <c r="J122" s="1748" t="s">
        <v>40</v>
      </c>
      <c r="K122" s="1748" t="s">
        <v>358</v>
      </c>
      <c r="L122" s="521">
        <v>2025</v>
      </c>
      <c r="M122" s="1748" t="s">
        <v>359</v>
      </c>
      <c r="N122" s="509">
        <v>2026</v>
      </c>
      <c r="O122" s="509">
        <v>2027</v>
      </c>
      <c r="P122" s="509">
        <v>2028</v>
      </c>
    </row>
    <row r="123" spans="1:16" ht="63" customHeight="1" x14ac:dyDescent="0.25">
      <c r="A123" s="1612"/>
      <c r="B123" s="1612"/>
      <c r="C123" s="1612"/>
      <c r="D123" s="1612"/>
      <c r="E123" s="509" t="s">
        <v>42</v>
      </c>
      <c r="F123" s="509" t="s">
        <v>36</v>
      </c>
      <c r="G123" s="529" t="s">
        <v>13</v>
      </c>
      <c r="H123" s="510" t="s">
        <v>37</v>
      </c>
      <c r="I123" s="1749"/>
      <c r="J123" s="1749"/>
      <c r="K123" s="1749"/>
      <c r="L123" s="557" t="s">
        <v>39</v>
      </c>
      <c r="M123" s="1749"/>
      <c r="N123" s="529" t="s">
        <v>13</v>
      </c>
      <c r="O123" s="529" t="s">
        <v>14</v>
      </c>
      <c r="P123" s="529" t="s">
        <v>14</v>
      </c>
    </row>
    <row r="124" spans="1:16" x14ac:dyDescent="0.25">
      <c r="A124" s="1593">
        <v>1</v>
      </c>
      <c r="B124" s="1594"/>
      <c r="C124" s="1594"/>
      <c r="D124" s="1595"/>
      <c r="E124" s="509">
        <v>2</v>
      </c>
      <c r="F124" s="509">
        <v>3</v>
      </c>
      <c r="G124" s="509">
        <v>4</v>
      </c>
      <c r="H124" s="509">
        <v>5</v>
      </c>
      <c r="I124" s="509">
        <v>6</v>
      </c>
      <c r="J124" s="509">
        <v>7</v>
      </c>
      <c r="K124" s="509">
        <v>8</v>
      </c>
      <c r="L124" s="509">
        <v>9</v>
      </c>
      <c r="M124" s="509" t="s">
        <v>43</v>
      </c>
      <c r="N124" s="509">
        <v>11</v>
      </c>
      <c r="O124" s="509">
        <v>12</v>
      </c>
      <c r="P124" s="509">
        <v>13</v>
      </c>
    </row>
    <row r="125" spans="1:16" ht="22.9" customHeight="1" x14ac:dyDescent="0.25">
      <c r="A125" s="1742"/>
      <c r="B125" s="1743"/>
      <c r="C125" s="1743"/>
      <c r="D125" s="1744"/>
      <c r="E125" s="517"/>
      <c r="F125" s="517"/>
      <c r="G125" s="517"/>
      <c r="H125" s="517"/>
      <c r="I125" s="517"/>
      <c r="J125" s="517"/>
      <c r="K125" s="517"/>
      <c r="L125" s="517"/>
      <c r="M125" s="517"/>
      <c r="N125" s="517"/>
      <c r="O125" s="517"/>
      <c r="P125" s="517"/>
    </row>
    <row r="126" spans="1:16" ht="22.9" customHeight="1" x14ac:dyDescent="0.25">
      <c r="A126" s="1742"/>
      <c r="B126" s="1743"/>
      <c r="C126" s="1743"/>
      <c r="D126" s="1744"/>
      <c r="E126" s="517"/>
      <c r="F126" s="517"/>
      <c r="G126" s="517"/>
      <c r="H126" s="517"/>
      <c r="I126" s="517"/>
      <c r="J126" s="517"/>
      <c r="K126" s="517"/>
      <c r="L126" s="517"/>
      <c r="M126" s="517"/>
      <c r="N126" s="517"/>
      <c r="O126" s="517"/>
      <c r="P126" s="517"/>
    </row>
    <row r="127" spans="1:16" ht="23.85" customHeight="1" x14ac:dyDescent="0.25">
      <c r="A127" s="1742"/>
      <c r="B127" s="1743"/>
      <c r="C127" s="1743"/>
      <c r="D127" s="1744"/>
      <c r="E127" s="517"/>
      <c r="F127" s="517"/>
      <c r="G127" s="517"/>
      <c r="H127" s="517"/>
      <c r="I127" s="517"/>
      <c r="J127" s="517"/>
      <c r="K127" s="517"/>
      <c r="L127" s="517"/>
      <c r="M127" s="517"/>
      <c r="N127" s="517"/>
      <c r="O127" s="517"/>
      <c r="P127" s="517"/>
    </row>
    <row r="128" spans="1:16" s="508" customFormat="1" ht="24.6" customHeight="1" x14ac:dyDescent="0.25">
      <c r="A128" s="1745" t="s">
        <v>44</v>
      </c>
      <c r="B128" s="1746"/>
      <c r="C128" s="1746"/>
      <c r="D128" s="1746"/>
      <c r="E128" s="1746"/>
      <c r="F128" s="1746"/>
      <c r="G128" s="1746"/>
      <c r="H128" s="1746"/>
      <c r="I128" s="1746"/>
      <c r="J128" s="1746"/>
      <c r="K128" s="1746"/>
      <c r="L128" s="1746"/>
      <c r="M128" s="1746"/>
      <c r="N128" s="1746"/>
      <c r="O128" s="1746"/>
      <c r="P128" s="1747"/>
    </row>
    <row r="129" spans="1:16" s="508" customFormat="1" ht="24.6" customHeight="1" x14ac:dyDescent="0.25">
      <c r="A129" s="1734" t="s">
        <v>45</v>
      </c>
      <c r="B129" s="1735"/>
      <c r="C129" s="1735"/>
      <c r="D129" s="1735"/>
      <c r="E129" s="1735"/>
      <c r="F129" s="1735"/>
      <c r="G129" s="1735"/>
      <c r="H129" s="1735"/>
      <c r="I129" s="1735"/>
      <c r="J129" s="1735"/>
      <c r="K129" s="1735"/>
      <c r="L129" s="1735"/>
      <c r="M129" s="1735"/>
      <c r="N129" s="1735"/>
      <c r="O129" s="1735"/>
      <c r="P129" s="1736"/>
    </row>
    <row r="130" spans="1:16" s="508" customFormat="1" ht="24.6" customHeight="1" x14ac:dyDescent="0.25">
      <c r="A130" s="1734" t="s">
        <v>46</v>
      </c>
      <c r="B130" s="1735"/>
      <c r="C130" s="1735"/>
      <c r="D130" s="1735"/>
      <c r="E130" s="1735"/>
      <c r="F130" s="1735"/>
      <c r="G130" s="1735"/>
      <c r="H130" s="1735"/>
      <c r="I130" s="1735"/>
      <c r="J130" s="1735"/>
      <c r="K130" s="1735"/>
      <c r="L130" s="1735"/>
      <c r="M130" s="1735"/>
      <c r="N130" s="1735"/>
      <c r="O130" s="1735"/>
      <c r="P130" s="1736"/>
    </row>
    <row r="131" spans="1:16" s="508" customFormat="1" ht="24.6" customHeight="1" thickBot="1" x14ac:dyDescent="0.3">
      <c r="A131" s="1737" t="s">
        <v>47</v>
      </c>
      <c r="B131" s="1738"/>
      <c r="C131" s="1738"/>
      <c r="D131" s="1738"/>
      <c r="E131" s="1738"/>
      <c r="F131" s="1738"/>
      <c r="G131" s="1738"/>
      <c r="H131" s="1738"/>
      <c r="I131" s="1738"/>
      <c r="J131" s="1738"/>
      <c r="K131" s="1738"/>
      <c r="L131" s="1738"/>
      <c r="M131" s="1738"/>
      <c r="N131" s="1738"/>
      <c r="O131" s="1738"/>
      <c r="P131" s="1739"/>
    </row>
    <row r="133" spans="1:16" ht="38.85" customHeight="1" x14ac:dyDescent="0.25">
      <c r="A133" s="1740" t="s">
        <v>621</v>
      </c>
      <c r="B133" s="1741"/>
      <c r="C133" s="1741"/>
      <c r="D133" s="1741"/>
      <c r="E133" s="1741"/>
      <c r="F133" s="1741"/>
      <c r="G133" s="1741"/>
      <c r="H133" s="1741"/>
      <c r="I133" s="1741"/>
      <c r="J133" s="1741"/>
      <c r="K133" s="1741"/>
      <c r="L133" s="1741"/>
      <c r="M133" s="1741"/>
      <c r="N133" s="1741"/>
      <c r="O133" s="1741"/>
      <c r="P133" s="1741"/>
    </row>
  </sheetData>
  <mergeCells count="403">
    <mergeCell ref="N1:P1"/>
    <mergeCell ref="E5:J5"/>
    <mergeCell ref="D6:L6"/>
    <mergeCell ref="A9:C9"/>
    <mergeCell ref="D9:O9"/>
    <mergeCell ref="A10:C10"/>
    <mergeCell ref="D10:O10"/>
    <mergeCell ref="K16:L16"/>
    <mergeCell ref="M16:N16"/>
    <mergeCell ref="O16:P16"/>
    <mergeCell ref="A17:D17"/>
    <mergeCell ref="G17:H17"/>
    <mergeCell ref="K17:L17"/>
    <mergeCell ref="M17:N17"/>
    <mergeCell ref="O17:P17"/>
    <mergeCell ref="A11:C11"/>
    <mergeCell ref="D11:O11"/>
    <mergeCell ref="A13:P13"/>
    <mergeCell ref="A15:D16"/>
    <mergeCell ref="E15:F15"/>
    <mergeCell ref="G15:H15"/>
    <mergeCell ref="K15:L15"/>
    <mergeCell ref="M15:N15"/>
    <mergeCell ref="O15:P15"/>
    <mergeCell ref="G16:H16"/>
    <mergeCell ref="A18:D18"/>
    <mergeCell ref="G18:H18"/>
    <mergeCell ref="K18:L18"/>
    <mergeCell ref="M18:N18"/>
    <mergeCell ref="O18:P18"/>
    <mergeCell ref="A19:D19"/>
    <mergeCell ref="G19:H19"/>
    <mergeCell ref="K19:L19"/>
    <mergeCell ref="M19:N19"/>
    <mergeCell ref="O19:P19"/>
    <mergeCell ref="A20:D20"/>
    <mergeCell ref="G20:H20"/>
    <mergeCell ref="K20:L20"/>
    <mergeCell ref="M20:N20"/>
    <mergeCell ref="O20:P20"/>
    <mergeCell ref="A21:D21"/>
    <mergeCell ref="G21:H21"/>
    <mergeCell ref="K21:L21"/>
    <mergeCell ref="M21:N21"/>
    <mergeCell ref="O21:P21"/>
    <mergeCell ref="A22:D22"/>
    <mergeCell ref="G22:H22"/>
    <mergeCell ref="K22:L22"/>
    <mergeCell ref="M22:N22"/>
    <mergeCell ref="O22:P22"/>
    <mergeCell ref="A23:D23"/>
    <mergeCell ref="G23:H23"/>
    <mergeCell ref="K23:L23"/>
    <mergeCell ref="M23:N23"/>
    <mergeCell ref="O23:P23"/>
    <mergeCell ref="M25:N25"/>
    <mergeCell ref="O25:P25"/>
    <mergeCell ref="G26:H26"/>
    <mergeCell ref="K26:L26"/>
    <mergeCell ref="M26:N26"/>
    <mergeCell ref="O26:P26"/>
    <mergeCell ref="A24:D24"/>
    <mergeCell ref="G24:H24"/>
    <mergeCell ref="A25:B26"/>
    <mergeCell ref="C25:F25"/>
    <mergeCell ref="G25:H25"/>
    <mergeCell ref="K25:L25"/>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3:B33"/>
    <mergeCell ref="G33:H33"/>
    <mergeCell ref="K33:L33"/>
    <mergeCell ref="M33:N33"/>
    <mergeCell ref="O33:P33"/>
    <mergeCell ref="A34:B34"/>
    <mergeCell ref="G34:H34"/>
    <mergeCell ref="K34:L34"/>
    <mergeCell ref="M34:N34"/>
    <mergeCell ref="O34:P34"/>
    <mergeCell ref="A38:P38"/>
    <mergeCell ref="A39:C40"/>
    <mergeCell ref="D39:F39"/>
    <mergeCell ref="G39:J39"/>
    <mergeCell ref="K39:M39"/>
    <mergeCell ref="N39:P39"/>
    <mergeCell ref="E40:F40"/>
    <mergeCell ref="G40:H40"/>
    <mergeCell ref="A35:B35"/>
    <mergeCell ref="G35:H35"/>
    <mergeCell ref="K35:L35"/>
    <mergeCell ref="M35:N35"/>
    <mergeCell ref="O35:P35"/>
    <mergeCell ref="A36:B36"/>
    <mergeCell ref="G36:H36"/>
    <mergeCell ref="K36:L36"/>
    <mergeCell ref="M36:N36"/>
    <mergeCell ref="O36:P36"/>
    <mergeCell ref="A43:C43"/>
    <mergeCell ref="E43:F43"/>
    <mergeCell ref="G43:H43"/>
    <mergeCell ref="A44:C44"/>
    <mergeCell ref="E44:F44"/>
    <mergeCell ref="G44:H44"/>
    <mergeCell ref="A41:C41"/>
    <mergeCell ref="E41:F41"/>
    <mergeCell ref="G41:H41"/>
    <mergeCell ref="A42:C42"/>
    <mergeCell ref="E42:F42"/>
    <mergeCell ref="G42:H42"/>
    <mergeCell ref="A47:C47"/>
    <mergeCell ref="E47:F47"/>
    <mergeCell ref="G47:H47"/>
    <mergeCell ref="A48:C48"/>
    <mergeCell ref="E48:F48"/>
    <mergeCell ref="G48:H48"/>
    <mergeCell ref="A45:C45"/>
    <mergeCell ref="E45:F45"/>
    <mergeCell ref="G45:H45"/>
    <mergeCell ref="A46:C46"/>
    <mergeCell ref="E46:F46"/>
    <mergeCell ref="G46:H46"/>
    <mergeCell ref="A54:B54"/>
    <mergeCell ref="I54:J54"/>
    <mergeCell ref="A55:B55"/>
    <mergeCell ref="I55:J55"/>
    <mergeCell ref="A56:B56"/>
    <mergeCell ref="I56:J56"/>
    <mergeCell ref="A50:P50"/>
    <mergeCell ref="A51:B52"/>
    <mergeCell ref="C51:H51"/>
    <mergeCell ref="I51:J52"/>
    <mergeCell ref="A53:B53"/>
    <mergeCell ref="I53:J53"/>
    <mergeCell ref="A61:B61"/>
    <mergeCell ref="C61:N61"/>
    <mergeCell ref="O61:P61"/>
    <mergeCell ref="A62:B62"/>
    <mergeCell ref="C62:N62"/>
    <mergeCell ref="O62:P62"/>
    <mergeCell ref="A57:B57"/>
    <mergeCell ref="I57:J57"/>
    <mergeCell ref="A58:B58"/>
    <mergeCell ref="I58:J58"/>
    <mergeCell ref="A59:B59"/>
    <mergeCell ref="A60:P60"/>
    <mergeCell ref="A65:P65"/>
    <mergeCell ref="A66:P66"/>
    <mergeCell ref="A67:C67"/>
    <mergeCell ref="D67:P67"/>
    <mergeCell ref="A68:C68"/>
    <mergeCell ref="D68:P68"/>
    <mergeCell ref="A63:B63"/>
    <mergeCell ref="C63:N63"/>
    <mergeCell ref="O63:P63"/>
    <mergeCell ref="A64:B64"/>
    <mergeCell ref="C64:N64"/>
    <mergeCell ref="O64:P64"/>
    <mergeCell ref="C74:I74"/>
    <mergeCell ref="A75:A80"/>
    <mergeCell ref="C75:I75"/>
    <mergeCell ref="C76:I76"/>
    <mergeCell ref="C77:I77"/>
    <mergeCell ref="C78:I78"/>
    <mergeCell ref="C79:I79"/>
    <mergeCell ref="C80:I80"/>
    <mergeCell ref="A69:C69"/>
    <mergeCell ref="D69:P69"/>
    <mergeCell ref="A70:P70"/>
    <mergeCell ref="A71:P71"/>
    <mergeCell ref="A72:A73"/>
    <mergeCell ref="B72:B73"/>
    <mergeCell ref="C72:I73"/>
    <mergeCell ref="J72:J73"/>
    <mergeCell ref="M85:N85"/>
    <mergeCell ref="O85:P85"/>
    <mergeCell ref="A86:D86"/>
    <mergeCell ref="G86:H86"/>
    <mergeCell ref="K86:L86"/>
    <mergeCell ref="M86:N86"/>
    <mergeCell ref="O86:P86"/>
    <mergeCell ref="C81:I81"/>
    <mergeCell ref="A83:P83"/>
    <mergeCell ref="A84:D85"/>
    <mergeCell ref="E84:F84"/>
    <mergeCell ref="G84:H84"/>
    <mergeCell ref="K84:L84"/>
    <mergeCell ref="M84:N84"/>
    <mergeCell ref="O84:P84"/>
    <mergeCell ref="G85:H85"/>
    <mergeCell ref="K85:L85"/>
    <mergeCell ref="A87:D87"/>
    <mergeCell ref="G87:H87"/>
    <mergeCell ref="K87:L87"/>
    <mergeCell ref="M87:N87"/>
    <mergeCell ref="O87:P87"/>
    <mergeCell ref="A88:D88"/>
    <mergeCell ref="G88:H88"/>
    <mergeCell ref="K88:L88"/>
    <mergeCell ref="M88:N88"/>
    <mergeCell ref="O88:P88"/>
    <mergeCell ref="A89:D89"/>
    <mergeCell ref="G89:H89"/>
    <mergeCell ref="K89:L89"/>
    <mergeCell ref="M89:N89"/>
    <mergeCell ref="O89:P89"/>
    <mergeCell ref="A90:D90"/>
    <mergeCell ref="G90:H90"/>
    <mergeCell ref="K90:L90"/>
    <mergeCell ref="M90:N90"/>
    <mergeCell ref="O90:P90"/>
    <mergeCell ref="A91:D91"/>
    <mergeCell ref="G91:H91"/>
    <mergeCell ref="K91:L91"/>
    <mergeCell ref="M91:N91"/>
    <mergeCell ref="O91:P91"/>
    <mergeCell ref="A92:D92"/>
    <mergeCell ref="G92:H92"/>
    <mergeCell ref="K92:L92"/>
    <mergeCell ref="M92:N92"/>
    <mergeCell ref="O92:P92"/>
    <mergeCell ref="A93:D93"/>
    <mergeCell ref="G93:H93"/>
    <mergeCell ref="K93:L93"/>
    <mergeCell ref="M93:N93"/>
    <mergeCell ref="O93:P93"/>
    <mergeCell ref="A94:D94"/>
    <mergeCell ref="G94:H94"/>
    <mergeCell ref="K94:L94"/>
    <mergeCell ref="M94:N94"/>
    <mergeCell ref="O94:P94"/>
    <mergeCell ref="A95:D95"/>
    <mergeCell ref="G95:H95"/>
    <mergeCell ref="K95:L95"/>
    <mergeCell ref="M95:N95"/>
    <mergeCell ref="O95:P95"/>
    <mergeCell ref="A96:D96"/>
    <mergeCell ref="G96:H96"/>
    <mergeCell ref="K96:L96"/>
    <mergeCell ref="M96:N96"/>
    <mergeCell ref="O96:P96"/>
    <mergeCell ref="A97:D97"/>
    <mergeCell ref="G97:H97"/>
    <mergeCell ref="K97:L97"/>
    <mergeCell ref="M97:N97"/>
    <mergeCell ref="O97:P97"/>
    <mergeCell ref="A98:D98"/>
    <mergeCell ref="G98:H98"/>
    <mergeCell ref="K98:L98"/>
    <mergeCell ref="M98:N98"/>
    <mergeCell ref="O98:P98"/>
    <mergeCell ref="A99:D99"/>
    <mergeCell ref="G99:H99"/>
    <mergeCell ref="K99:L99"/>
    <mergeCell ref="M99:N99"/>
    <mergeCell ref="O99:P99"/>
    <mergeCell ref="A100:D100"/>
    <mergeCell ref="G100:H100"/>
    <mergeCell ref="K100:L100"/>
    <mergeCell ref="M100:N100"/>
    <mergeCell ref="O100:P100"/>
    <mergeCell ref="A101:D101"/>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A104:D104"/>
    <mergeCell ref="G104:H104"/>
    <mergeCell ref="K104:L104"/>
    <mergeCell ref="M104:N104"/>
    <mergeCell ref="O104:P104"/>
    <mergeCell ref="A105:D105"/>
    <mergeCell ref="G105:H105"/>
    <mergeCell ref="K105:L105"/>
    <mergeCell ref="M105:N105"/>
    <mergeCell ref="O105:P105"/>
    <mergeCell ref="A106:D106"/>
    <mergeCell ref="G106:H106"/>
    <mergeCell ref="K106:L106"/>
    <mergeCell ref="M106:N106"/>
    <mergeCell ref="O106:P106"/>
    <mergeCell ref="A107:D107"/>
    <mergeCell ref="G107:H107"/>
    <mergeCell ref="K107:L107"/>
    <mergeCell ref="M107:N107"/>
    <mergeCell ref="O107:P107"/>
    <mergeCell ref="A108:D108"/>
    <mergeCell ref="G108:H108"/>
    <mergeCell ref="K108:L108"/>
    <mergeCell ref="M108:N108"/>
    <mergeCell ref="O108:P108"/>
    <mergeCell ref="A109:D109"/>
    <mergeCell ref="G109:H109"/>
    <mergeCell ref="K109:L109"/>
    <mergeCell ref="M109:N109"/>
    <mergeCell ref="O109:P109"/>
    <mergeCell ref="A110:D110"/>
    <mergeCell ref="G110:H110"/>
    <mergeCell ref="K110:L110"/>
    <mergeCell ref="M110:N110"/>
    <mergeCell ref="O110:P110"/>
    <mergeCell ref="A111:D111"/>
    <mergeCell ref="G111:H111"/>
    <mergeCell ref="K111:L111"/>
    <mergeCell ref="M111:N111"/>
    <mergeCell ref="O111:P111"/>
    <mergeCell ref="A112:D112"/>
    <mergeCell ref="G112:H112"/>
    <mergeCell ref="K112:L112"/>
    <mergeCell ref="M112:N112"/>
    <mergeCell ref="O112:P112"/>
    <mergeCell ref="A113:D113"/>
    <mergeCell ref="G113:H113"/>
    <mergeCell ref="K113:L113"/>
    <mergeCell ref="M113:N113"/>
    <mergeCell ref="O113:P113"/>
    <mergeCell ref="A114:D114"/>
    <mergeCell ref="G114:H114"/>
    <mergeCell ref="K114:L114"/>
    <mergeCell ref="M114:N114"/>
    <mergeCell ref="O114:P114"/>
    <mergeCell ref="A115:D115"/>
    <mergeCell ref="G115:H115"/>
    <mergeCell ref="K115:L115"/>
    <mergeCell ref="M115:N115"/>
    <mergeCell ref="O115:P115"/>
    <mergeCell ref="G116:H116"/>
    <mergeCell ref="K116:L116"/>
    <mergeCell ref="M116:N116"/>
    <mergeCell ref="O116:P116"/>
    <mergeCell ref="A117:D117"/>
    <mergeCell ref="G117:H117"/>
    <mergeCell ref="K117:L117"/>
    <mergeCell ref="M117:N117"/>
    <mergeCell ref="O117:P117"/>
    <mergeCell ref="A118:D118"/>
    <mergeCell ref="G118:H118"/>
    <mergeCell ref="K118:L118"/>
    <mergeCell ref="M118:N118"/>
    <mergeCell ref="O118:P118"/>
    <mergeCell ref="A121:P121"/>
    <mergeCell ref="A122:D123"/>
    <mergeCell ref="E122:H122"/>
    <mergeCell ref="I122:I123"/>
    <mergeCell ref="J122:J123"/>
    <mergeCell ref="K122:K123"/>
    <mergeCell ref="M122:M123"/>
    <mergeCell ref="A119:D119"/>
    <mergeCell ref="G119:H119"/>
    <mergeCell ref="K119:L119"/>
    <mergeCell ref="M119:N119"/>
    <mergeCell ref="O119:P119"/>
    <mergeCell ref="A120:D120"/>
    <mergeCell ref="G120:H120"/>
    <mergeCell ref="K120:L120"/>
    <mergeCell ref="M120:N120"/>
    <mergeCell ref="O120:P120"/>
    <mergeCell ref="A130:P130"/>
    <mergeCell ref="A131:P131"/>
    <mergeCell ref="A133:P133"/>
    <mergeCell ref="A124:D124"/>
    <mergeCell ref="A125:D125"/>
    <mergeCell ref="A126:D126"/>
    <mergeCell ref="A127:D127"/>
    <mergeCell ref="A128:P128"/>
    <mergeCell ref="A129:P129"/>
  </mergeCells>
  <pageMargins left="0.7" right="0.7" top="0.75" bottom="0.75" header="0.3" footer="0.3"/>
  <pageSetup paperSize="9" scale="1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CBF2A-1BB0-444E-B065-D707A6A10C50}">
  <sheetPr>
    <tabColor theme="0" tint="-0.14999847407452621"/>
    <pageSetUpPr fitToPage="1"/>
  </sheetPr>
  <dimension ref="A1:ES153"/>
  <sheetViews>
    <sheetView zoomScale="120" zoomScaleNormal="120" workbookViewId="0">
      <selection activeCell="C81" sqref="C81:I81"/>
    </sheetView>
  </sheetViews>
  <sheetFormatPr defaultColWidth="8.28515625" defaultRowHeight="15.75" x14ac:dyDescent="0.25"/>
  <cols>
    <col min="1" max="1" width="10.28515625" style="558" customWidth="1"/>
    <col min="2" max="2" width="12.28515625" style="558" customWidth="1"/>
    <col min="3" max="5" width="8.28515625" style="558" customWidth="1"/>
    <col min="6" max="6" width="10.28515625" style="558" customWidth="1"/>
    <col min="7" max="7" width="7" style="558" customWidth="1"/>
    <col min="8" max="8" width="8.28515625" style="558" customWidth="1"/>
    <col min="9" max="9" width="10" style="558" customWidth="1"/>
    <col min="10" max="10" width="9.28515625" style="497" customWidth="1"/>
    <col min="11" max="11" width="9.28515625" style="558" customWidth="1"/>
    <col min="12" max="12" width="11.7109375" style="558" customWidth="1"/>
    <col min="13" max="14" width="9.28515625" style="558" customWidth="1"/>
    <col min="15" max="15" width="9.7109375" style="558" customWidth="1"/>
    <col min="16" max="16" width="9.28515625" style="558" customWidth="1"/>
    <col min="17" max="16384" width="8.28515625" style="558"/>
  </cols>
  <sheetData>
    <row r="1" spans="1:16" x14ac:dyDescent="0.25">
      <c r="N1" s="1973" t="s">
        <v>66</v>
      </c>
      <c r="O1" s="1973"/>
      <c r="P1" s="1973"/>
    </row>
    <row r="2" spans="1:16" x14ac:dyDescent="0.25">
      <c r="N2" s="559"/>
      <c r="O2" s="559"/>
      <c r="P2" s="559"/>
    </row>
    <row r="3" spans="1:16" x14ac:dyDescent="0.25">
      <c r="N3" s="559"/>
      <c r="O3" s="559"/>
      <c r="P3" s="559"/>
    </row>
    <row r="4" spans="1:16" x14ac:dyDescent="0.25">
      <c r="N4" s="559"/>
      <c r="O4" s="559"/>
      <c r="P4" s="559"/>
    </row>
    <row r="5" spans="1:16" ht="18.75" x14ac:dyDescent="0.25">
      <c r="E5" s="1974" t="s">
        <v>28</v>
      </c>
      <c r="F5" s="1974"/>
      <c r="G5" s="1974"/>
      <c r="H5" s="1974"/>
      <c r="I5" s="1974"/>
      <c r="J5" s="1974"/>
    </row>
    <row r="6" spans="1:16" ht="18.75" x14ac:dyDescent="0.25">
      <c r="D6" s="1974" t="s">
        <v>355</v>
      </c>
      <c r="E6" s="1974"/>
      <c r="F6" s="1974"/>
      <c r="G6" s="1974"/>
      <c r="H6" s="1974"/>
      <c r="I6" s="1974"/>
      <c r="J6" s="1974"/>
      <c r="K6" s="1974"/>
      <c r="L6" s="1974"/>
    </row>
    <row r="7" spans="1:16" ht="18.75" x14ac:dyDescent="0.25">
      <c r="D7" s="560"/>
      <c r="E7" s="560"/>
      <c r="F7" s="560"/>
      <c r="G7" s="560"/>
      <c r="H7" s="560"/>
      <c r="I7" s="560"/>
      <c r="J7" s="500"/>
      <c r="K7" s="560"/>
      <c r="L7" s="560"/>
    </row>
    <row r="8" spans="1:16" x14ac:dyDescent="0.25">
      <c r="P8" s="559" t="s">
        <v>0</v>
      </c>
    </row>
    <row r="9" spans="1:16" ht="23.85" customHeight="1" x14ac:dyDescent="0.25">
      <c r="A9" s="1951" t="s">
        <v>29</v>
      </c>
      <c r="B9" s="1951"/>
      <c r="C9" s="1951"/>
      <c r="D9" s="1951" t="s">
        <v>481</v>
      </c>
      <c r="E9" s="1951"/>
      <c r="F9" s="1951"/>
      <c r="G9" s="1951"/>
      <c r="H9" s="1951"/>
      <c r="I9" s="1951"/>
      <c r="J9" s="1951"/>
      <c r="K9" s="1951"/>
      <c r="L9" s="1951"/>
      <c r="M9" s="1951"/>
      <c r="N9" s="1951"/>
      <c r="O9" s="1951"/>
      <c r="P9" s="1">
        <v>1</v>
      </c>
    </row>
    <row r="10" spans="1:16" ht="23.85" customHeight="1" x14ac:dyDescent="0.25">
      <c r="A10" s="1951" t="s">
        <v>30</v>
      </c>
      <c r="B10" s="1951"/>
      <c r="C10" s="1951"/>
      <c r="D10" s="1975" t="s">
        <v>69</v>
      </c>
      <c r="E10" s="1975"/>
      <c r="F10" s="1975"/>
      <c r="G10" s="1975"/>
      <c r="H10" s="1975"/>
      <c r="I10" s="1975"/>
      <c r="J10" s="1975"/>
      <c r="K10" s="1975"/>
      <c r="L10" s="1975"/>
      <c r="M10" s="1975"/>
      <c r="N10" s="1975"/>
      <c r="O10" s="1975"/>
      <c r="P10" s="562" t="s">
        <v>70</v>
      </c>
    </row>
    <row r="11" spans="1:16" ht="23.85" customHeight="1" x14ac:dyDescent="0.25">
      <c r="A11" s="1951" t="s">
        <v>31</v>
      </c>
      <c r="B11" s="1951"/>
      <c r="C11" s="1951"/>
      <c r="D11" s="1951"/>
      <c r="E11" s="1951"/>
      <c r="F11" s="1951"/>
      <c r="G11" s="1951"/>
      <c r="H11" s="1951"/>
      <c r="I11" s="1951"/>
      <c r="J11" s="1951"/>
      <c r="K11" s="1951"/>
      <c r="L11" s="1951"/>
      <c r="M11" s="1951"/>
      <c r="N11" s="1951"/>
      <c r="O11" s="1951"/>
      <c r="P11" s="1"/>
    </row>
    <row r="12" spans="1:16" ht="23.85" customHeight="1" x14ac:dyDescent="0.25">
      <c r="A12" s="563"/>
      <c r="B12" s="563"/>
      <c r="C12" s="563"/>
      <c r="D12" s="559"/>
      <c r="E12" s="559"/>
      <c r="F12" s="559"/>
      <c r="G12" s="559"/>
      <c r="H12" s="559"/>
      <c r="I12" s="559"/>
      <c r="J12" s="498"/>
      <c r="K12" s="559"/>
      <c r="L12" s="559"/>
      <c r="M12" s="559"/>
      <c r="N12" s="559"/>
      <c r="O12" s="559"/>
      <c r="P12" s="559"/>
    </row>
    <row r="13" spans="1:16" x14ac:dyDescent="0.25">
      <c r="A13" s="1968" t="s">
        <v>32</v>
      </c>
      <c r="B13" s="1969"/>
      <c r="C13" s="1969"/>
      <c r="D13" s="1969"/>
      <c r="E13" s="1969"/>
      <c r="F13" s="1969"/>
      <c r="G13" s="1969"/>
      <c r="H13" s="1969"/>
      <c r="I13" s="1969"/>
      <c r="J13" s="1969"/>
      <c r="K13" s="1969"/>
      <c r="L13" s="1969"/>
      <c r="M13" s="1969"/>
      <c r="N13" s="1969"/>
      <c r="O13" s="1969"/>
      <c r="P13" s="1970"/>
    </row>
    <row r="14" spans="1:16" x14ac:dyDescent="0.25">
      <c r="A14" s="563"/>
      <c r="B14" s="563"/>
      <c r="C14" s="563"/>
      <c r="D14" s="563"/>
      <c r="E14" s="563"/>
      <c r="F14" s="563"/>
      <c r="G14" s="563"/>
      <c r="H14" s="563"/>
      <c r="I14" s="563"/>
      <c r="J14" s="508"/>
      <c r="K14" s="563"/>
      <c r="L14" s="563"/>
      <c r="M14" s="563"/>
      <c r="N14" s="563"/>
      <c r="O14" s="563"/>
      <c r="P14" s="563"/>
    </row>
    <row r="15" spans="1:16" ht="21.6" customHeight="1" x14ac:dyDescent="0.25">
      <c r="A15" s="1890" t="s">
        <v>1</v>
      </c>
      <c r="B15" s="1891"/>
      <c r="C15" s="1891"/>
      <c r="D15" s="1892"/>
      <c r="E15" s="1878" t="s">
        <v>0</v>
      </c>
      <c r="F15" s="1880"/>
      <c r="G15" s="1967">
        <v>2023</v>
      </c>
      <c r="H15" s="1967"/>
      <c r="I15" s="564">
        <v>2024</v>
      </c>
      <c r="J15" s="25">
        <v>2025</v>
      </c>
      <c r="K15" s="1966">
        <v>2026</v>
      </c>
      <c r="L15" s="1966"/>
      <c r="M15" s="1966">
        <v>2027</v>
      </c>
      <c r="N15" s="1966"/>
      <c r="O15" s="1966">
        <v>2028</v>
      </c>
      <c r="P15" s="1966"/>
    </row>
    <row r="16" spans="1:16" x14ac:dyDescent="0.25">
      <c r="A16" s="1893"/>
      <c r="B16" s="1894"/>
      <c r="C16" s="1894"/>
      <c r="D16" s="1895"/>
      <c r="E16" s="1" t="s">
        <v>33</v>
      </c>
      <c r="F16" s="2" t="s">
        <v>34</v>
      </c>
      <c r="G16" s="1878" t="s">
        <v>11</v>
      </c>
      <c r="H16" s="1880"/>
      <c r="I16" s="1" t="s">
        <v>11</v>
      </c>
      <c r="J16" s="509" t="s">
        <v>12</v>
      </c>
      <c r="K16" s="1878" t="s">
        <v>13</v>
      </c>
      <c r="L16" s="1880"/>
      <c r="M16" s="1878" t="s">
        <v>14</v>
      </c>
      <c r="N16" s="1880"/>
      <c r="O16" s="1878" t="s">
        <v>14</v>
      </c>
      <c r="P16" s="1880"/>
    </row>
    <row r="17" spans="1:16" ht="23.85" customHeight="1" x14ac:dyDescent="0.25">
      <c r="A17" s="1946" t="s">
        <v>35</v>
      </c>
      <c r="B17" s="1946"/>
      <c r="C17" s="1946"/>
      <c r="D17" s="1946"/>
      <c r="E17" s="1"/>
      <c r="F17" s="1"/>
      <c r="G17" s="1898">
        <f>G18+G19+G20+G21+G22+G23+G24</f>
        <v>45255.599999999991</v>
      </c>
      <c r="H17" s="1913"/>
      <c r="I17" s="511">
        <f>I18+I19+I20+I21+I22+I23+I24</f>
        <v>53535.1</v>
      </c>
      <c r="J17" s="511">
        <f>J18+J19+J20+J21+J22+J23+J24</f>
        <v>52733</v>
      </c>
      <c r="K17" s="1898">
        <f>SUM(K18:L24)</f>
        <v>80666.7</v>
      </c>
      <c r="L17" s="1899"/>
      <c r="M17" s="1898">
        <f>SUM(M18:N24)</f>
        <v>85353</v>
      </c>
      <c r="N17" s="1899"/>
      <c r="O17" s="1898">
        <f>SUM(O18:P24)</f>
        <v>88253</v>
      </c>
      <c r="P17" s="1899"/>
    </row>
    <row r="18" spans="1:16" ht="23.85" customHeight="1" x14ac:dyDescent="0.25">
      <c r="A18" s="1900" t="s">
        <v>414</v>
      </c>
      <c r="B18" s="1754"/>
      <c r="C18" s="1754"/>
      <c r="D18" s="1755"/>
      <c r="E18" s="1"/>
      <c r="F18" s="1">
        <v>21</v>
      </c>
      <c r="G18" s="1971">
        <f>G97</f>
        <v>27044.300000000003</v>
      </c>
      <c r="H18" s="1972"/>
      <c r="I18" s="512">
        <f>I97</f>
        <v>30487.599999999999</v>
      </c>
      <c r="J18" s="512">
        <f>J97</f>
        <v>33015.300000000003</v>
      </c>
      <c r="K18" s="1907">
        <f>SUM(K97)</f>
        <v>33015.199999999997</v>
      </c>
      <c r="L18" s="1907"/>
      <c r="M18" s="1907">
        <f>SUM(M97)</f>
        <v>33015.199999999997</v>
      </c>
      <c r="N18" s="1907"/>
      <c r="O18" s="1907">
        <f>SUM(O97)</f>
        <v>33015.199999999997</v>
      </c>
      <c r="P18" s="1907"/>
    </row>
    <row r="19" spans="1:16" ht="23.85" customHeight="1" x14ac:dyDescent="0.25">
      <c r="A19" s="1900" t="s">
        <v>88</v>
      </c>
      <c r="B19" s="1754"/>
      <c r="C19" s="1754"/>
      <c r="D19" s="1755"/>
      <c r="E19" s="1"/>
      <c r="F19" s="1">
        <v>22</v>
      </c>
      <c r="G19" s="1901">
        <f>G101</f>
        <v>7540.9</v>
      </c>
      <c r="H19" s="1880"/>
      <c r="I19" s="512">
        <f>I101</f>
        <v>8931.6999999999989</v>
      </c>
      <c r="J19" s="512">
        <f>J101</f>
        <v>10168.199999999999</v>
      </c>
      <c r="K19" s="1907">
        <f>K101</f>
        <v>26914.699999999997</v>
      </c>
      <c r="L19" s="1907"/>
      <c r="M19" s="1907">
        <f>M101</f>
        <v>30331</v>
      </c>
      <c r="N19" s="1907"/>
      <c r="O19" s="1907">
        <f>O101</f>
        <v>44786</v>
      </c>
      <c r="P19" s="1907"/>
    </row>
    <row r="20" spans="1:16" ht="23.85" customHeight="1" x14ac:dyDescent="0.25">
      <c r="A20" s="1900" t="s">
        <v>470</v>
      </c>
      <c r="B20" s="1754"/>
      <c r="C20" s="1754"/>
      <c r="D20" s="1755"/>
      <c r="E20" s="1"/>
      <c r="F20" s="1">
        <v>27</v>
      </c>
      <c r="G20" s="1907">
        <f>G115</f>
        <v>179.7</v>
      </c>
      <c r="H20" s="1947"/>
      <c r="I20" s="512">
        <f>I115</f>
        <v>675.8</v>
      </c>
      <c r="J20" s="512">
        <f>J115</f>
        <v>250</v>
      </c>
      <c r="K20" s="1907">
        <f>SUM(K115)</f>
        <v>250</v>
      </c>
      <c r="L20" s="1907"/>
      <c r="M20" s="1907">
        <f>SUM(M115)</f>
        <v>250</v>
      </c>
      <c r="N20" s="1907"/>
      <c r="O20" s="1907">
        <f>SUM(O115)</f>
        <v>250</v>
      </c>
      <c r="P20" s="1907"/>
    </row>
    <row r="21" spans="1:16" ht="23.85" customHeight="1" x14ac:dyDescent="0.25">
      <c r="A21" s="1900" t="s">
        <v>71</v>
      </c>
      <c r="B21" s="1754"/>
      <c r="C21" s="1754"/>
      <c r="D21" s="1755"/>
      <c r="E21" s="1"/>
      <c r="F21" s="1">
        <v>28</v>
      </c>
      <c r="G21" s="1907">
        <f>G118</f>
        <v>393.1</v>
      </c>
      <c r="H21" s="1947"/>
      <c r="I21" s="512">
        <f>I118</f>
        <v>371.6</v>
      </c>
      <c r="J21" s="512">
        <f>J118</f>
        <v>420</v>
      </c>
      <c r="K21" s="1907">
        <f>SUM(K118)</f>
        <v>528</v>
      </c>
      <c r="L21" s="1907"/>
      <c r="M21" s="1907">
        <f>SUM(M118)</f>
        <v>528</v>
      </c>
      <c r="N21" s="1907"/>
      <c r="O21" s="1907">
        <f>SUM(O118)</f>
        <v>528</v>
      </c>
      <c r="P21" s="1907"/>
    </row>
    <row r="22" spans="1:16" ht="23.85" customHeight="1" x14ac:dyDescent="0.25">
      <c r="A22" s="1900" t="s">
        <v>72</v>
      </c>
      <c r="B22" s="1754"/>
      <c r="C22" s="1754"/>
      <c r="D22" s="1755"/>
      <c r="E22" s="1"/>
      <c r="F22" s="1">
        <v>31</v>
      </c>
      <c r="G22" s="1907">
        <f>G123</f>
        <v>1407.1999999999998</v>
      </c>
      <c r="H22" s="1947"/>
      <c r="I22" s="512">
        <f>I123</f>
        <v>4779</v>
      </c>
      <c r="J22" s="512">
        <f>J123</f>
        <v>11.5</v>
      </c>
      <c r="K22" s="1907">
        <f>SUM(K123)</f>
        <v>11183</v>
      </c>
      <c r="L22" s="1907"/>
      <c r="M22" s="1907">
        <f>SUM(M123)</f>
        <v>12453</v>
      </c>
      <c r="N22" s="1907"/>
      <c r="O22" s="1907">
        <f>SUM(O123)</f>
        <v>898</v>
      </c>
      <c r="P22" s="1907"/>
    </row>
    <row r="23" spans="1:16" ht="23.85" customHeight="1" x14ac:dyDescent="0.25">
      <c r="A23" s="1637" t="s">
        <v>73</v>
      </c>
      <c r="B23" s="1637"/>
      <c r="C23" s="1637"/>
      <c r="D23" s="1637"/>
      <c r="E23" s="1"/>
      <c r="F23" s="1">
        <v>33</v>
      </c>
      <c r="G23" s="1907">
        <f>G129</f>
        <v>1492.7</v>
      </c>
      <c r="H23" s="1947"/>
      <c r="I23" s="512">
        <f>I129</f>
        <v>1555.1</v>
      </c>
      <c r="J23" s="512">
        <f>J129</f>
        <v>1475</v>
      </c>
      <c r="K23" s="1907">
        <f>SUM(K129)</f>
        <v>1485</v>
      </c>
      <c r="L23" s="1907"/>
      <c r="M23" s="1907">
        <f>SUM(M129)</f>
        <v>1485</v>
      </c>
      <c r="N23" s="1907"/>
      <c r="O23" s="1907">
        <f>SUM(O129)</f>
        <v>1485</v>
      </c>
      <c r="P23" s="1907"/>
    </row>
    <row r="24" spans="1:16" ht="22.9" customHeight="1" x14ac:dyDescent="0.25">
      <c r="A24" s="1965" t="s">
        <v>622</v>
      </c>
      <c r="B24" s="1955"/>
      <c r="C24" s="1955"/>
      <c r="D24" s="1956"/>
      <c r="E24" s="566"/>
      <c r="F24" s="1">
        <v>35</v>
      </c>
      <c r="G24" s="1907">
        <f>G138</f>
        <v>7197.7</v>
      </c>
      <c r="H24" s="1947"/>
      <c r="I24" s="512">
        <f>I138</f>
        <v>6734.3</v>
      </c>
      <c r="J24" s="512">
        <f>J138</f>
        <v>7393</v>
      </c>
      <c r="K24" s="1901">
        <f>K138</f>
        <v>7290.8</v>
      </c>
      <c r="L24" s="1902"/>
      <c r="M24" s="1901">
        <f>M138</f>
        <v>7290.8</v>
      </c>
      <c r="N24" s="1902"/>
      <c r="O24" s="1901">
        <f>O138</f>
        <v>7290.8</v>
      </c>
      <c r="P24" s="1902"/>
    </row>
    <row r="25" spans="1:16" ht="23.85" customHeight="1" x14ac:dyDescent="0.25">
      <c r="A25" s="1881"/>
      <c r="B25" s="1882"/>
      <c r="C25" s="1882"/>
      <c r="D25" s="1883"/>
      <c r="E25" s="1"/>
      <c r="F25" s="566"/>
      <c r="G25" s="1878"/>
      <c r="H25" s="1880"/>
      <c r="I25" s="559"/>
      <c r="J25" s="498"/>
      <c r="K25" s="559"/>
      <c r="L25" s="559"/>
      <c r="M25" s="559"/>
      <c r="N25" s="559"/>
      <c r="O25" s="559"/>
      <c r="P25" s="559"/>
    </row>
    <row r="26" spans="1:16" ht="18.75" customHeight="1" x14ac:dyDescent="0.25">
      <c r="A26" s="1890" t="s">
        <v>1</v>
      </c>
      <c r="B26" s="1892"/>
      <c r="C26" s="1960" t="s">
        <v>0</v>
      </c>
      <c r="D26" s="1960"/>
      <c r="E26" s="1960"/>
      <c r="F26" s="1960"/>
      <c r="G26" s="1967">
        <v>2023</v>
      </c>
      <c r="H26" s="1967"/>
      <c r="I26" s="564">
        <v>2024</v>
      </c>
      <c r="J26" s="25">
        <v>2025</v>
      </c>
      <c r="K26" s="1966">
        <v>2026</v>
      </c>
      <c r="L26" s="1966"/>
      <c r="M26" s="1966">
        <v>2027</v>
      </c>
      <c r="N26" s="1966"/>
      <c r="O26" s="1966">
        <v>2028</v>
      </c>
      <c r="P26" s="1966"/>
    </row>
    <row r="27" spans="1:16" ht="35.65" customHeight="1" x14ac:dyDescent="0.25">
      <c r="A27" s="1893"/>
      <c r="B27" s="1895"/>
      <c r="C27" s="1" t="s">
        <v>59</v>
      </c>
      <c r="D27" s="1" t="s">
        <v>60</v>
      </c>
      <c r="E27" s="1" t="s">
        <v>33</v>
      </c>
      <c r="F27" s="2" t="s">
        <v>34</v>
      </c>
      <c r="G27" s="1878" t="s">
        <v>11</v>
      </c>
      <c r="H27" s="1880"/>
      <c r="I27" s="1" t="s">
        <v>11</v>
      </c>
      <c r="J27" s="509" t="s">
        <v>12</v>
      </c>
      <c r="K27" s="1878" t="s">
        <v>13</v>
      </c>
      <c r="L27" s="1880"/>
      <c r="M27" s="1878" t="s">
        <v>14</v>
      </c>
      <c r="N27" s="1880"/>
      <c r="O27" s="1878" t="s">
        <v>14</v>
      </c>
      <c r="P27" s="1880"/>
    </row>
    <row r="28" spans="1:16" ht="38.25" customHeight="1" x14ac:dyDescent="0.25">
      <c r="A28" s="1962" t="s">
        <v>61</v>
      </c>
      <c r="B28" s="1963"/>
      <c r="C28" s="566"/>
      <c r="D28" s="566"/>
      <c r="E28" s="566"/>
      <c r="F28" s="566"/>
      <c r="G28" s="1961">
        <f>G17</f>
        <v>45255.599999999991</v>
      </c>
      <c r="H28" s="1964"/>
      <c r="I28" s="569">
        <f>I17</f>
        <v>53535.1</v>
      </c>
      <c r="J28" s="568">
        <f>J17</f>
        <v>52733</v>
      </c>
      <c r="K28" s="1961">
        <f>K17</f>
        <v>80666.7</v>
      </c>
      <c r="L28" s="1961"/>
      <c r="M28" s="1961">
        <f>M17</f>
        <v>85353</v>
      </c>
      <c r="N28" s="1961"/>
      <c r="O28" s="1961">
        <f>O17</f>
        <v>88253</v>
      </c>
      <c r="P28" s="1961"/>
    </row>
    <row r="29" spans="1:16" ht="32.85" customHeight="1" x14ac:dyDescent="0.25">
      <c r="A29" s="1904" t="s">
        <v>62</v>
      </c>
      <c r="B29" s="1906"/>
      <c r="C29" s="567">
        <v>297</v>
      </c>
      <c r="D29" s="566">
        <v>1</v>
      </c>
      <c r="E29" s="566">
        <v>4</v>
      </c>
      <c r="F29" s="566">
        <v>14</v>
      </c>
      <c r="G29" s="1959">
        <f>K55</f>
        <v>16701.5</v>
      </c>
      <c r="H29" s="1960"/>
      <c r="I29" s="522">
        <f>L55</f>
        <v>11257.1</v>
      </c>
      <c r="J29" s="522">
        <f>M55</f>
        <v>13500</v>
      </c>
      <c r="K29" s="1959">
        <f>N55</f>
        <v>13500</v>
      </c>
      <c r="L29" s="1959"/>
      <c r="M29" s="1959">
        <f>O55</f>
        <v>13500</v>
      </c>
      <c r="N29" s="1959"/>
      <c r="O29" s="1959">
        <f>P55</f>
        <v>13500</v>
      </c>
      <c r="P29" s="1959"/>
    </row>
    <row r="30" spans="1:16" ht="18.75" customHeight="1" x14ac:dyDescent="0.25">
      <c r="A30" s="1960"/>
      <c r="B30" s="1960"/>
      <c r="C30" s="567"/>
      <c r="D30" s="566"/>
      <c r="E30" s="566"/>
      <c r="F30" s="566"/>
      <c r="G30" s="1947"/>
      <c r="H30" s="1947"/>
      <c r="I30" s="1"/>
      <c r="J30" s="512"/>
      <c r="K30" s="1959"/>
      <c r="L30" s="1959"/>
      <c r="M30" s="1959"/>
      <c r="N30" s="1959"/>
      <c r="O30" s="1959"/>
      <c r="P30" s="1959"/>
    </row>
    <row r="31" spans="1:16" ht="18.75" customHeight="1" x14ac:dyDescent="0.25">
      <c r="A31" s="1960"/>
      <c r="B31" s="1960"/>
      <c r="C31" s="567"/>
      <c r="D31" s="566"/>
      <c r="E31" s="566"/>
      <c r="F31" s="566"/>
      <c r="G31" s="1947"/>
      <c r="H31" s="1947"/>
      <c r="I31" s="1"/>
      <c r="J31" s="512"/>
      <c r="K31" s="1959"/>
      <c r="L31" s="1959"/>
      <c r="M31" s="1959"/>
      <c r="N31" s="1959"/>
      <c r="O31" s="1959"/>
      <c r="P31" s="1959"/>
    </row>
    <row r="32" spans="1:16" ht="18.75" customHeight="1" x14ac:dyDescent="0.25">
      <c r="A32" s="1960"/>
      <c r="B32" s="1960"/>
      <c r="C32" s="567"/>
      <c r="D32" s="566"/>
      <c r="E32" s="566"/>
      <c r="F32" s="566"/>
      <c r="G32" s="1947"/>
      <c r="H32" s="1947"/>
      <c r="I32" s="1"/>
      <c r="J32" s="512"/>
      <c r="K32" s="1959"/>
      <c r="L32" s="1959"/>
      <c r="M32" s="1959"/>
      <c r="N32" s="1959"/>
      <c r="O32" s="1959"/>
      <c r="P32" s="1959"/>
    </row>
    <row r="33" spans="1:16" ht="32.85" customHeight="1" x14ac:dyDescent="0.25">
      <c r="A33" s="1904" t="s">
        <v>63</v>
      </c>
      <c r="B33" s="1906"/>
      <c r="C33" s="567"/>
      <c r="D33" s="566"/>
      <c r="E33" s="566"/>
      <c r="F33" s="566"/>
      <c r="G33" s="1947"/>
      <c r="H33" s="1947"/>
      <c r="I33" s="1"/>
      <c r="J33" s="512"/>
      <c r="K33" s="1961"/>
      <c r="L33" s="1961"/>
      <c r="M33" s="1959"/>
      <c r="N33" s="1959"/>
      <c r="O33" s="1959"/>
      <c r="P33" s="1959"/>
    </row>
    <row r="34" spans="1:16" ht="18" customHeight="1" x14ac:dyDescent="0.25">
      <c r="A34" s="1945"/>
      <c r="B34" s="1945"/>
      <c r="C34" s="567"/>
      <c r="D34" s="566"/>
      <c r="E34" s="566"/>
      <c r="F34" s="566"/>
      <c r="G34" s="1947"/>
      <c r="H34" s="1947"/>
      <c r="I34" s="1"/>
      <c r="J34" s="512"/>
      <c r="K34" s="1959"/>
      <c r="L34" s="1959"/>
      <c r="M34" s="1959"/>
      <c r="N34" s="1959"/>
      <c r="O34" s="1959"/>
      <c r="P34" s="1959"/>
    </row>
    <row r="35" spans="1:16" ht="19.149999999999999" customHeight="1" x14ac:dyDescent="0.25">
      <c r="A35" s="1881"/>
      <c r="B35" s="1883"/>
      <c r="C35" s="567"/>
      <c r="D35" s="566"/>
      <c r="E35" s="566"/>
      <c r="F35" s="566"/>
      <c r="G35" s="1878"/>
      <c r="H35" s="1880"/>
      <c r="I35" s="1"/>
      <c r="J35" s="512"/>
      <c r="K35" s="1957"/>
      <c r="L35" s="1958"/>
      <c r="M35" s="1957"/>
      <c r="N35" s="1958"/>
      <c r="O35" s="1957"/>
      <c r="P35" s="1958"/>
    </row>
    <row r="36" spans="1:16" ht="19.149999999999999" customHeight="1" x14ac:dyDescent="0.25">
      <c r="A36" s="1881"/>
      <c r="B36" s="1883"/>
      <c r="C36" s="567"/>
      <c r="D36" s="566"/>
      <c r="E36" s="566"/>
      <c r="F36" s="566"/>
      <c r="G36" s="1878"/>
      <c r="H36" s="1880"/>
      <c r="I36" s="1"/>
      <c r="J36" s="512"/>
      <c r="K36" s="1957"/>
      <c r="L36" s="1958"/>
      <c r="M36" s="1957"/>
      <c r="N36" s="1958"/>
      <c r="O36" s="1957"/>
      <c r="P36" s="1958"/>
    </row>
    <row r="37" spans="1:16" ht="54.75" customHeight="1" x14ac:dyDescent="0.25">
      <c r="A37" s="1904" t="s">
        <v>64</v>
      </c>
      <c r="B37" s="1906"/>
      <c r="C37" s="567">
        <v>1</v>
      </c>
      <c r="D37" s="566"/>
      <c r="E37" s="566"/>
      <c r="F37" s="566"/>
      <c r="G37" s="1957">
        <f>G28-G29</f>
        <v>28554.099999999991</v>
      </c>
      <c r="H37" s="1883"/>
      <c r="I37" s="522">
        <f>I28-I29</f>
        <v>42278</v>
      </c>
      <c r="J37" s="522">
        <f>J28-J29</f>
        <v>39233</v>
      </c>
      <c r="K37" s="1957">
        <f>K28-K29</f>
        <v>67166.7</v>
      </c>
      <c r="L37" s="1958"/>
      <c r="M37" s="1957">
        <f>M28-M29</f>
        <v>71853</v>
      </c>
      <c r="N37" s="1958"/>
      <c r="O37" s="1957">
        <f>O28-O29</f>
        <v>74753</v>
      </c>
      <c r="P37" s="1958"/>
    </row>
    <row r="38" spans="1:16" ht="20.85" customHeight="1" x14ac:dyDescent="0.25">
      <c r="A38" s="1881"/>
      <c r="B38" s="1883"/>
      <c r="C38" s="566"/>
      <c r="D38" s="566"/>
      <c r="E38" s="566"/>
      <c r="F38" s="566"/>
      <c r="G38" s="1878"/>
      <c r="H38" s="1880"/>
      <c r="I38" s="1"/>
      <c r="J38" s="509"/>
      <c r="K38" s="1881"/>
      <c r="L38" s="1883"/>
      <c r="M38" s="1881"/>
      <c r="N38" s="1883"/>
      <c r="O38" s="1881"/>
      <c r="P38" s="1883"/>
    </row>
    <row r="39" spans="1:16" ht="20.85" customHeight="1" x14ac:dyDescent="0.25">
      <c r="A39" s="571"/>
      <c r="B39" s="571"/>
      <c r="G39" s="559"/>
      <c r="H39" s="559"/>
      <c r="I39" s="559"/>
      <c r="K39" s="571"/>
      <c r="L39" s="571"/>
      <c r="M39" s="571"/>
      <c r="N39" s="571"/>
      <c r="O39" s="571"/>
      <c r="P39" s="571"/>
    </row>
    <row r="40" spans="1:16" ht="17.649999999999999" customHeight="1" x14ac:dyDescent="0.25">
      <c r="A40" s="1954" t="s">
        <v>58</v>
      </c>
      <c r="B40" s="1955"/>
      <c r="C40" s="1955"/>
      <c r="D40" s="1955"/>
      <c r="E40" s="1955"/>
      <c r="F40" s="1955"/>
      <c r="G40" s="1955"/>
      <c r="H40" s="1955"/>
      <c r="I40" s="1955"/>
      <c r="J40" s="1955"/>
      <c r="K40" s="1955"/>
      <c r="L40" s="1955"/>
      <c r="M40" s="1955"/>
      <c r="N40" s="1955"/>
      <c r="O40" s="1955"/>
      <c r="P40" s="1956"/>
    </row>
    <row r="41" spans="1:16" ht="25.15" customHeight="1" x14ac:dyDescent="0.25">
      <c r="A41" s="1947" t="s">
        <v>1</v>
      </c>
      <c r="B41" s="1947"/>
      <c r="C41" s="1947"/>
      <c r="D41" s="1947" t="s">
        <v>0</v>
      </c>
      <c r="E41" s="1947"/>
      <c r="F41" s="1947"/>
      <c r="G41" s="1947" t="s">
        <v>356</v>
      </c>
      <c r="H41" s="1947"/>
      <c r="I41" s="1947"/>
      <c r="J41" s="1947"/>
      <c r="K41" s="1947" t="s">
        <v>67</v>
      </c>
      <c r="L41" s="1947"/>
      <c r="M41" s="1947"/>
      <c r="N41" s="1947" t="s">
        <v>357</v>
      </c>
      <c r="O41" s="1947"/>
      <c r="P41" s="1947"/>
    </row>
    <row r="42" spans="1:16" ht="64.150000000000006" customHeight="1" x14ac:dyDescent="0.25">
      <c r="A42" s="1947"/>
      <c r="B42" s="1947"/>
      <c r="C42" s="1947"/>
      <c r="D42" s="1" t="s">
        <v>33</v>
      </c>
      <c r="E42" s="1952" t="s">
        <v>51</v>
      </c>
      <c r="F42" s="1952"/>
      <c r="G42" s="1953" t="s">
        <v>48</v>
      </c>
      <c r="H42" s="1953"/>
      <c r="I42" s="572" t="s">
        <v>49</v>
      </c>
      <c r="J42" s="529" t="s">
        <v>50</v>
      </c>
      <c r="K42" s="572" t="s">
        <v>48</v>
      </c>
      <c r="L42" s="572" t="s">
        <v>49</v>
      </c>
      <c r="M42" s="572" t="s">
        <v>50</v>
      </c>
      <c r="N42" s="572" t="s">
        <v>48</v>
      </c>
      <c r="O42" s="572" t="s">
        <v>49</v>
      </c>
      <c r="P42" s="572" t="s">
        <v>50</v>
      </c>
    </row>
    <row r="43" spans="1:16" ht="20.85" customHeight="1" x14ac:dyDescent="0.25">
      <c r="A43" s="1951" t="s">
        <v>9</v>
      </c>
      <c r="B43" s="1951"/>
      <c r="C43" s="1951"/>
      <c r="D43" s="566"/>
      <c r="E43" s="1947"/>
      <c r="F43" s="1947"/>
      <c r="G43" s="1907">
        <f>G44</f>
        <v>80666.7</v>
      </c>
      <c r="H43" s="1907"/>
      <c r="I43" s="223"/>
      <c r="J43" s="512"/>
      <c r="K43" s="223">
        <f>K44</f>
        <v>85353</v>
      </c>
      <c r="L43" s="223"/>
      <c r="M43" s="223"/>
      <c r="N43" s="223">
        <f>N44</f>
        <v>88253</v>
      </c>
      <c r="O43" s="1"/>
      <c r="P43" s="1"/>
    </row>
    <row r="44" spans="1:16" s="575" customFormat="1" ht="20.85" customHeight="1" x14ac:dyDescent="0.25">
      <c r="A44" s="1948" t="s">
        <v>52</v>
      </c>
      <c r="B44" s="1948"/>
      <c r="C44" s="1948"/>
      <c r="D44" s="573" t="s">
        <v>56</v>
      </c>
      <c r="E44" s="1949"/>
      <c r="F44" s="1949"/>
      <c r="G44" s="1950">
        <f>K96</f>
        <v>80666.7</v>
      </c>
      <c r="H44" s="1950"/>
      <c r="I44" s="574"/>
      <c r="J44" s="533"/>
      <c r="K44" s="574">
        <f>M96</f>
        <v>85353</v>
      </c>
      <c r="L44" s="574"/>
      <c r="M44" s="574"/>
      <c r="N44" s="574">
        <f>O96</f>
        <v>88253</v>
      </c>
      <c r="O44" s="573"/>
      <c r="P44" s="573"/>
    </row>
    <row r="45" spans="1:16" s="575" customFormat="1" ht="20.85" customHeight="1" x14ac:dyDescent="0.25">
      <c r="A45" s="1948" t="s">
        <v>53</v>
      </c>
      <c r="B45" s="1948"/>
      <c r="C45" s="1948"/>
      <c r="D45" s="573" t="s">
        <v>57</v>
      </c>
      <c r="E45" s="1949"/>
      <c r="F45" s="1949"/>
      <c r="G45" s="1950"/>
      <c r="H45" s="1950"/>
      <c r="I45" s="574"/>
      <c r="J45" s="533"/>
      <c r="K45" s="574"/>
      <c r="L45" s="574"/>
      <c r="M45" s="574"/>
      <c r="N45" s="574"/>
      <c r="O45" s="573"/>
      <c r="P45" s="573"/>
    </row>
    <row r="46" spans="1:16" ht="20.85" customHeight="1" x14ac:dyDescent="0.25">
      <c r="A46" s="1951"/>
      <c r="B46" s="1951"/>
      <c r="C46" s="1951"/>
      <c r="D46" s="566"/>
      <c r="E46" s="1947"/>
      <c r="F46" s="1947"/>
      <c r="G46" s="1907"/>
      <c r="H46" s="1907"/>
      <c r="I46" s="223"/>
      <c r="J46" s="512"/>
      <c r="K46" s="223"/>
      <c r="L46" s="223"/>
      <c r="M46" s="223"/>
      <c r="N46" s="223"/>
      <c r="O46" s="1"/>
      <c r="P46" s="1"/>
    </row>
    <row r="47" spans="1:16" ht="20.85" customHeight="1" x14ac:dyDescent="0.25">
      <c r="A47" s="1951" t="s">
        <v>9</v>
      </c>
      <c r="B47" s="1951"/>
      <c r="C47" s="1951"/>
      <c r="D47" s="566"/>
      <c r="E47" s="1947">
        <v>2</v>
      </c>
      <c r="F47" s="1947"/>
      <c r="G47" s="1907">
        <f>G48+G49</f>
        <v>80666.7</v>
      </c>
      <c r="H47" s="1907"/>
      <c r="I47" s="223"/>
      <c r="J47" s="512"/>
      <c r="K47" s="223">
        <f>K48+K49</f>
        <v>85353</v>
      </c>
      <c r="L47" s="223"/>
      <c r="M47" s="223"/>
      <c r="N47" s="223">
        <f>N48+N49</f>
        <v>88253</v>
      </c>
      <c r="O47" s="1"/>
      <c r="P47" s="1"/>
    </row>
    <row r="48" spans="1:16" s="575" customFormat="1" ht="20.85" customHeight="1" x14ac:dyDescent="0.25">
      <c r="A48" s="1948" t="s">
        <v>54</v>
      </c>
      <c r="B48" s="1948"/>
      <c r="C48" s="1948"/>
      <c r="D48" s="576"/>
      <c r="E48" s="1949"/>
      <c r="F48" s="1949"/>
      <c r="G48" s="1950">
        <f>N55</f>
        <v>13500</v>
      </c>
      <c r="H48" s="1950"/>
      <c r="I48" s="574"/>
      <c r="J48" s="533"/>
      <c r="K48" s="574">
        <f>O55</f>
        <v>13500</v>
      </c>
      <c r="L48" s="574"/>
      <c r="M48" s="574"/>
      <c r="N48" s="574">
        <f>P55</f>
        <v>13500</v>
      </c>
      <c r="O48" s="573"/>
      <c r="P48" s="573"/>
    </row>
    <row r="49" spans="1:16" s="575" customFormat="1" ht="20.85" customHeight="1" x14ac:dyDescent="0.25">
      <c r="A49" s="1948" t="s">
        <v>55</v>
      </c>
      <c r="B49" s="1948"/>
      <c r="C49" s="1948"/>
      <c r="D49" s="576"/>
      <c r="E49" s="1949"/>
      <c r="F49" s="1949"/>
      <c r="G49" s="1950">
        <f>K37</f>
        <v>67166.7</v>
      </c>
      <c r="H49" s="1950"/>
      <c r="I49" s="574"/>
      <c r="J49" s="533"/>
      <c r="K49" s="574">
        <f>M37</f>
        <v>71853</v>
      </c>
      <c r="L49" s="574"/>
      <c r="M49" s="574"/>
      <c r="N49" s="574">
        <f>O37</f>
        <v>74753</v>
      </c>
      <c r="O49" s="573"/>
      <c r="P49" s="573"/>
    </row>
    <row r="50" spans="1:16" ht="20.85" customHeight="1" x14ac:dyDescent="0.25">
      <c r="A50" s="1951"/>
      <c r="B50" s="1951"/>
      <c r="C50" s="1951"/>
      <c r="D50" s="566"/>
      <c r="E50" s="1947"/>
      <c r="F50" s="1947"/>
      <c r="G50" s="1907"/>
      <c r="H50" s="1907"/>
      <c r="I50" s="223"/>
      <c r="J50" s="512"/>
      <c r="K50" s="223"/>
      <c r="L50" s="223"/>
      <c r="M50" s="223"/>
      <c r="N50" s="223"/>
      <c r="O50" s="1"/>
      <c r="P50" s="1"/>
    </row>
    <row r="51" spans="1:16" ht="19.149999999999999" customHeight="1" x14ac:dyDescent="0.25"/>
    <row r="52" spans="1:16" x14ac:dyDescent="0.25">
      <c r="A52" s="1946" t="s">
        <v>2</v>
      </c>
      <c r="B52" s="1946"/>
      <c r="C52" s="1946"/>
      <c r="D52" s="1946"/>
      <c r="E52" s="1946"/>
      <c r="F52" s="1946"/>
      <c r="G52" s="1946"/>
      <c r="H52" s="1946"/>
      <c r="I52" s="1946"/>
      <c r="J52" s="1946"/>
      <c r="K52" s="1946"/>
      <c r="L52" s="1946"/>
      <c r="M52" s="1946"/>
      <c r="N52" s="1946"/>
      <c r="O52" s="1946"/>
      <c r="P52" s="1946"/>
    </row>
    <row r="53" spans="1:16" x14ac:dyDescent="0.25">
      <c r="A53" s="1947" t="s">
        <v>1</v>
      </c>
      <c r="B53" s="1947"/>
      <c r="C53" s="1947" t="s">
        <v>0</v>
      </c>
      <c r="D53" s="1947"/>
      <c r="E53" s="1947"/>
      <c r="F53" s="1947"/>
      <c r="G53" s="1947"/>
      <c r="H53" s="1947"/>
      <c r="I53" s="1890" t="s">
        <v>10</v>
      </c>
      <c r="J53" s="1892"/>
      <c r="K53" s="1">
        <v>2023</v>
      </c>
      <c r="L53" s="1">
        <v>2024</v>
      </c>
      <c r="M53" s="1">
        <v>2025</v>
      </c>
      <c r="N53" s="1">
        <v>2026</v>
      </c>
      <c r="O53" s="1">
        <v>2027</v>
      </c>
      <c r="P53" s="1">
        <v>2028</v>
      </c>
    </row>
    <row r="54" spans="1:16" ht="51.6" customHeight="1" x14ac:dyDescent="0.25">
      <c r="A54" s="1947"/>
      <c r="B54" s="1947"/>
      <c r="C54" s="2" t="s">
        <v>3</v>
      </c>
      <c r="D54" s="2" t="s">
        <v>4</v>
      </c>
      <c r="E54" s="2" t="s">
        <v>5</v>
      </c>
      <c r="F54" s="2" t="s">
        <v>6</v>
      </c>
      <c r="G54" s="2" t="s">
        <v>7</v>
      </c>
      <c r="H54" s="2" t="s">
        <v>8</v>
      </c>
      <c r="I54" s="1893"/>
      <c r="J54" s="1895"/>
      <c r="K54" s="572" t="s">
        <v>11</v>
      </c>
      <c r="L54" s="572" t="s">
        <v>11</v>
      </c>
      <c r="M54" s="572" t="s">
        <v>12</v>
      </c>
      <c r="N54" s="572" t="s">
        <v>13</v>
      </c>
      <c r="O54" s="572" t="s">
        <v>14</v>
      </c>
      <c r="P54" s="572" t="s">
        <v>14</v>
      </c>
    </row>
    <row r="55" spans="1:16" x14ac:dyDescent="0.25">
      <c r="A55" s="1871" t="s">
        <v>132</v>
      </c>
      <c r="B55" s="1873"/>
      <c r="C55" s="577" t="s">
        <v>579</v>
      </c>
      <c r="D55" s="578">
        <v>1</v>
      </c>
      <c r="E55" s="578"/>
      <c r="F55" s="578">
        <v>1</v>
      </c>
      <c r="G55" s="577" t="s">
        <v>623</v>
      </c>
      <c r="H55" s="566"/>
      <c r="I55" s="1914"/>
      <c r="J55" s="1915"/>
      <c r="K55" s="224">
        <f t="shared" ref="K55:P55" si="0">K56</f>
        <v>16701.5</v>
      </c>
      <c r="L55" s="224">
        <f t="shared" si="0"/>
        <v>11257.1</v>
      </c>
      <c r="M55" s="224">
        <f t="shared" si="0"/>
        <v>13500</v>
      </c>
      <c r="N55" s="224">
        <f t="shared" si="0"/>
        <v>13500</v>
      </c>
      <c r="O55" s="224">
        <f t="shared" si="0"/>
        <v>13500</v>
      </c>
      <c r="P55" s="224">
        <f t="shared" si="0"/>
        <v>13500</v>
      </c>
    </row>
    <row r="56" spans="1:16" ht="43.5" customHeight="1" x14ac:dyDescent="0.25">
      <c r="A56" s="1943" t="s">
        <v>573</v>
      </c>
      <c r="B56" s="1944"/>
      <c r="C56" s="561"/>
      <c r="D56" s="561"/>
      <c r="E56" s="566"/>
      <c r="F56" s="566"/>
      <c r="G56" s="566"/>
      <c r="H56" s="566">
        <v>142310</v>
      </c>
      <c r="I56" s="1881"/>
      <c r="J56" s="1883"/>
      <c r="K56" s="570">
        <v>16701.5</v>
      </c>
      <c r="L56" s="570">
        <v>11257.1</v>
      </c>
      <c r="M56" s="579">
        <v>13500</v>
      </c>
      <c r="N56" s="579">
        <v>13500</v>
      </c>
      <c r="O56" s="579">
        <v>13500</v>
      </c>
      <c r="P56" s="579">
        <v>13500</v>
      </c>
    </row>
    <row r="57" spans="1:16" ht="20.25" customHeight="1" x14ac:dyDescent="0.25">
      <c r="A57" s="1945"/>
      <c r="B57" s="1945"/>
      <c r="C57" s="566"/>
      <c r="D57" s="566"/>
      <c r="E57" s="566"/>
      <c r="F57" s="566"/>
      <c r="G57" s="566"/>
      <c r="H57" s="566"/>
      <c r="I57" s="1881"/>
      <c r="J57" s="1883"/>
      <c r="K57" s="1"/>
      <c r="L57" s="1"/>
      <c r="M57" s="566"/>
      <c r="N57" s="566"/>
      <c r="O57" s="566"/>
      <c r="P57" s="566"/>
    </row>
    <row r="58" spans="1:16" ht="21.75" customHeight="1" x14ac:dyDescent="0.25">
      <c r="A58" s="1881"/>
      <c r="B58" s="1883"/>
      <c r="C58" s="566"/>
      <c r="D58" s="566"/>
      <c r="E58" s="566"/>
      <c r="F58" s="566"/>
      <c r="G58" s="566"/>
      <c r="H58" s="566"/>
      <c r="I58" s="1881"/>
      <c r="J58" s="1883"/>
      <c r="K58" s="1"/>
      <c r="L58" s="1"/>
      <c r="M58" s="566"/>
      <c r="N58" s="566"/>
      <c r="O58" s="566"/>
      <c r="P58" s="566"/>
    </row>
    <row r="59" spans="1:16" ht="23.85" customHeight="1" x14ac:dyDescent="0.25">
      <c r="A59" s="1881"/>
      <c r="B59" s="1883"/>
      <c r="C59" s="566"/>
      <c r="D59" s="566"/>
      <c r="E59" s="566"/>
      <c r="F59" s="566"/>
      <c r="G59" s="566"/>
      <c r="H59" s="566"/>
      <c r="I59" s="1881"/>
      <c r="J59" s="1883"/>
      <c r="K59" s="1"/>
      <c r="L59" s="1"/>
      <c r="M59" s="566"/>
      <c r="N59" s="566"/>
      <c r="O59" s="566"/>
      <c r="P59" s="566"/>
    </row>
    <row r="60" spans="1:16" ht="23.85" customHeight="1" x14ac:dyDescent="0.25">
      <c r="A60" s="1881"/>
      <c r="B60" s="1883"/>
      <c r="C60" s="566"/>
      <c r="D60" s="566"/>
      <c r="E60" s="566"/>
      <c r="F60" s="566"/>
      <c r="G60" s="566"/>
      <c r="H60" s="566"/>
      <c r="I60" s="1881"/>
      <c r="J60" s="1883"/>
      <c r="K60" s="1"/>
      <c r="L60" s="1"/>
      <c r="M60" s="566"/>
      <c r="N60" s="566"/>
      <c r="O60" s="566"/>
      <c r="P60" s="566"/>
    </row>
    <row r="61" spans="1:16" x14ac:dyDescent="0.25">
      <c r="A61" s="1940"/>
      <c r="B61" s="1941"/>
      <c r="C61" s="580"/>
      <c r="D61" s="580"/>
      <c r="E61" s="580"/>
      <c r="F61" s="580"/>
      <c r="G61" s="580"/>
      <c r="H61" s="580"/>
      <c r="I61" s="580"/>
      <c r="J61" s="546"/>
      <c r="K61" s="580"/>
      <c r="L61" s="580"/>
      <c r="M61" s="580"/>
      <c r="N61" s="580"/>
      <c r="O61" s="580"/>
      <c r="P61" s="580"/>
    </row>
    <row r="62" spans="1:16" x14ac:dyDescent="0.25">
      <c r="A62" s="1942" t="s">
        <v>15</v>
      </c>
      <c r="B62" s="1942"/>
      <c r="C62" s="1942"/>
      <c r="D62" s="1942"/>
      <c r="E62" s="1942"/>
      <c r="F62" s="1942"/>
      <c r="G62" s="1942"/>
      <c r="H62" s="1942"/>
      <c r="I62" s="1942"/>
      <c r="J62" s="1942"/>
      <c r="K62" s="1942"/>
      <c r="L62" s="1942"/>
      <c r="M62" s="1942"/>
      <c r="N62" s="1942"/>
      <c r="O62" s="1942"/>
      <c r="P62" s="1942"/>
    </row>
    <row r="63" spans="1:16" ht="21.6" customHeight="1" x14ac:dyDescent="0.25">
      <c r="A63" s="1937"/>
      <c r="B63" s="1937"/>
      <c r="C63" s="1937"/>
      <c r="D63" s="1937"/>
      <c r="E63" s="1937"/>
      <c r="F63" s="1937"/>
      <c r="G63" s="1937"/>
      <c r="H63" s="1937"/>
      <c r="I63" s="1937"/>
      <c r="J63" s="1937"/>
      <c r="K63" s="1937"/>
      <c r="L63" s="1937"/>
      <c r="M63" s="1937"/>
      <c r="N63" s="1937"/>
      <c r="O63" s="1938" t="s">
        <v>0</v>
      </c>
      <c r="P63" s="1938"/>
    </row>
    <row r="64" spans="1:16" ht="21.6" customHeight="1" x14ac:dyDescent="0.25">
      <c r="A64" s="1937" t="s">
        <v>16</v>
      </c>
      <c r="B64" s="1937"/>
      <c r="C64" s="1937" t="s">
        <v>132</v>
      </c>
      <c r="D64" s="1937"/>
      <c r="E64" s="1937"/>
      <c r="F64" s="1937"/>
      <c r="G64" s="1937"/>
      <c r="H64" s="1937"/>
      <c r="I64" s="1937"/>
      <c r="J64" s="1937"/>
      <c r="K64" s="1937"/>
      <c r="L64" s="1937"/>
      <c r="M64" s="1937"/>
      <c r="N64" s="1937"/>
      <c r="O64" s="1938">
        <v>451</v>
      </c>
      <c r="P64" s="1938"/>
    </row>
    <row r="65" spans="1:149" ht="21.6" customHeight="1" x14ac:dyDescent="0.25">
      <c r="A65" s="1937" t="s">
        <v>17</v>
      </c>
      <c r="B65" s="1937"/>
      <c r="C65" s="1937" t="s">
        <v>624</v>
      </c>
      <c r="D65" s="1937"/>
      <c r="E65" s="1937"/>
      <c r="F65" s="1937"/>
      <c r="G65" s="1937"/>
      <c r="H65" s="1937"/>
      <c r="I65" s="1937"/>
      <c r="J65" s="1937"/>
      <c r="K65" s="1937"/>
      <c r="L65" s="1937"/>
      <c r="M65" s="1937"/>
      <c r="N65" s="1937"/>
      <c r="O65" s="1938">
        <v>64</v>
      </c>
      <c r="P65" s="1938"/>
    </row>
    <row r="66" spans="1:149" ht="21.6" customHeight="1" x14ac:dyDescent="0.25">
      <c r="A66" s="1937" t="s">
        <v>18</v>
      </c>
      <c r="B66" s="1937"/>
      <c r="C66" s="1937" t="s">
        <v>142</v>
      </c>
      <c r="D66" s="1937"/>
      <c r="E66" s="1937"/>
      <c r="F66" s="1937"/>
      <c r="G66" s="1937"/>
      <c r="H66" s="1937"/>
      <c r="I66" s="1937"/>
      <c r="J66" s="1937"/>
      <c r="K66" s="1937"/>
      <c r="L66" s="1937"/>
      <c r="M66" s="1937"/>
      <c r="N66" s="1937"/>
      <c r="O66" s="1939" t="s">
        <v>119</v>
      </c>
      <c r="P66" s="1939"/>
    </row>
    <row r="67" spans="1:149" x14ac:dyDescent="0.25">
      <c r="A67" s="1930"/>
      <c r="B67" s="1931"/>
      <c r="C67" s="1931"/>
      <c r="D67" s="1931"/>
      <c r="E67" s="1931"/>
      <c r="F67" s="1931"/>
      <c r="G67" s="1931"/>
      <c r="H67" s="1931"/>
      <c r="I67" s="1931"/>
      <c r="J67" s="1931"/>
      <c r="K67" s="1931"/>
      <c r="L67" s="1931"/>
      <c r="M67" s="1931"/>
      <c r="N67" s="1931"/>
      <c r="O67" s="1931"/>
      <c r="P67" s="1932"/>
    </row>
    <row r="68" spans="1:149" s="580" customFormat="1" ht="27" customHeight="1" x14ac:dyDescent="0.25">
      <c r="A68" s="1933" t="s">
        <v>524</v>
      </c>
      <c r="B68" s="1933"/>
      <c r="C68" s="1933"/>
      <c r="D68" s="1933"/>
      <c r="E68" s="1933"/>
      <c r="F68" s="1933"/>
      <c r="G68" s="1933"/>
      <c r="H68" s="1933"/>
      <c r="I68" s="1933"/>
      <c r="J68" s="1933"/>
      <c r="K68" s="1933"/>
      <c r="L68" s="1933"/>
      <c r="M68" s="1933"/>
      <c r="N68" s="1933"/>
      <c r="O68" s="1933"/>
      <c r="P68" s="1933"/>
      <c r="Q68" s="558"/>
      <c r="R68" s="558"/>
      <c r="S68" s="558"/>
      <c r="T68" s="558"/>
      <c r="U68" s="558"/>
      <c r="V68" s="558"/>
      <c r="W68" s="558"/>
      <c r="X68" s="558"/>
      <c r="Y68" s="558"/>
      <c r="Z68" s="558"/>
      <c r="AA68" s="558"/>
      <c r="AB68" s="558"/>
      <c r="AC68" s="558"/>
      <c r="AD68" s="558"/>
      <c r="AE68" s="558"/>
      <c r="AF68" s="558"/>
      <c r="AG68" s="558"/>
      <c r="AH68" s="558"/>
      <c r="AI68" s="558"/>
      <c r="AJ68" s="558"/>
      <c r="AK68" s="558"/>
      <c r="AL68" s="558"/>
      <c r="AM68" s="558"/>
      <c r="AN68" s="558"/>
      <c r="AO68" s="558"/>
      <c r="AP68" s="558"/>
      <c r="AQ68" s="558"/>
      <c r="AR68" s="558"/>
      <c r="AS68" s="558"/>
      <c r="AT68" s="558"/>
      <c r="AU68" s="558"/>
      <c r="AV68" s="558"/>
      <c r="AW68" s="558"/>
      <c r="AX68" s="558"/>
      <c r="AY68" s="558"/>
      <c r="AZ68" s="558"/>
      <c r="BA68" s="558"/>
      <c r="BB68" s="558"/>
      <c r="BC68" s="558"/>
      <c r="BD68" s="558"/>
      <c r="BE68" s="558"/>
      <c r="BF68" s="558"/>
      <c r="BG68" s="558"/>
      <c r="BH68" s="558"/>
      <c r="BI68" s="558"/>
      <c r="BJ68" s="558"/>
      <c r="BK68" s="558"/>
      <c r="BL68" s="558"/>
      <c r="BM68" s="558"/>
      <c r="BN68" s="558"/>
      <c r="BO68" s="558"/>
      <c r="BP68" s="558"/>
      <c r="BQ68" s="558"/>
      <c r="BR68" s="558"/>
      <c r="BS68" s="558"/>
      <c r="BT68" s="558"/>
      <c r="BU68" s="558"/>
      <c r="BV68" s="558"/>
      <c r="BW68" s="558"/>
      <c r="BX68" s="558"/>
      <c r="BY68" s="558"/>
      <c r="BZ68" s="558"/>
      <c r="CA68" s="558"/>
      <c r="CB68" s="558"/>
      <c r="CC68" s="558"/>
      <c r="CD68" s="558"/>
      <c r="CE68" s="558"/>
      <c r="CF68" s="558"/>
      <c r="CG68" s="558"/>
      <c r="CH68" s="558"/>
      <c r="CI68" s="558"/>
      <c r="CJ68" s="558"/>
      <c r="CK68" s="558"/>
      <c r="CL68" s="558"/>
      <c r="CM68" s="558"/>
      <c r="CN68" s="558"/>
      <c r="CO68" s="558"/>
      <c r="CP68" s="558"/>
      <c r="CQ68" s="558"/>
      <c r="CR68" s="558"/>
      <c r="CS68" s="558"/>
      <c r="CT68" s="558"/>
      <c r="CU68" s="558"/>
      <c r="CV68" s="558"/>
      <c r="CW68" s="558"/>
      <c r="CX68" s="558"/>
      <c r="CY68" s="558"/>
      <c r="CZ68" s="558"/>
      <c r="DA68" s="558"/>
      <c r="DB68" s="558"/>
      <c r="DC68" s="558"/>
      <c r="DD68" s="558"/>
      <c r="DE68" s="558"/>
      <c r="DF68" s="558"/>
      <c r="DG68" s="558"/>
      <c r="DH68" s="558"/>
      <c r="DI68" s="558"/>
      <c r="DJ68" s="558"/>
      <c r="DK68" s="558"/>
      <c r="DL68" s="558"/>
      <c r="DM68" s="558"/>
      <c r="DN68" s="558"/>
      <c r="DO68" s="558"/>
      <c r="DP68" s="558"/>
      <c r="DQ68" s="558"/>
      <c r="DR68" s="558"/>
      <c r="DS68" s="558"/>
      <c r="DT68" s="558"/>
      <c r="DU68" s="558"/>
      <c r="DV68" s="558"/>
      <c r="DW68" s="558"/>
      <c r="DX68" s="558"/>
      <c r="DY68" s="558"/>
      <c r="DZ68" s="558"/>
      <c r="EA68" s="558"/>
      <c r="EB68" s="558"/>
      <c r="EC68" s="558"/>
      <c r="ED68" s="558"/>
      <c r="EE68" s="558"/>
      <c r="EF68" s="558"/>
      <c r="EG68" s="558"/>
      <c r="EH68" s="558"/>
      <c r="EI68" s="558"/>
      <c r="EJ68" s="558"/>
      <c r="EK68" s="558"/>
      <c r="EL68" s="558"/>
      <c r="EM68" s="558"/>
      <c r="EN68" s="558"/>
      <c r="EO68" s="558"/>
      <c r="EP68" s="558"/>
      <c r="EQ68" s="558"/>
      <c r="ER68" s="558"/>
      <c r="ES68" s="558"/>
    </row>
    <row r="69" spans="1:149" s="580" customFormat="1" ht="40.5" customHeight="1" x14ac:dyDescent="0.25">
      <c r="A69" s="1934" t="s">
        <v>20</v>
      </c>
      <c r="B69" s="1934"/>
      <c r="C69" s="1934"/>
      <c r="D69" s="1935" t="s">
        <v>625</v>
      </c>
      <c r="E69" s="1935"/>
      <c r="F69" s="1935"/>
      <c r="G69" s="1935"/>
      <c r="H69" s="1935"/>
      <c r="I69" s="1935"/>
      <c r="J69" s="1935"/>
      <c r="K69" s="1935"/>
      <c r="L69" s="1935"/>
      <c r="M69" s="1935"/>
      <c r="N69" s="1935"/>
      <c r="O69" s="1935"/>
      <c r="P69" s="1935"/>
      <c r="Q69" s="558"/>
      <c r="R69" s="558"/>
      <c r="S69" s="558"/>
      <c r="T69" s="558"/>
      <c r="U69" s="558"/>
      <c r="V69" s="558"/>
      <c r="W69" s="558"/>
      <c r="X69" s="558"/>
      <c r="Y69" s="558"/>
      <c r="Z69" s="558"/>
      <c r="AA69" s="558"/>
      <c r="AB69" s="558"/>
      <c r="AC69" s="558"/>
      <c r="AD69" s="558"/>
      <c r="AE69" s="558"/>
      <c r="AF69" s="558"/>
      <c r="AG69" s="558"/>
      <c r="AH69" s="558"/>
      <c r="AI69" s="558"/>
      <c r="AJ69" s="558"/>
      <c r="AK69" s="558"/>
      <c r="AL69" s="558"/>
      <c r="AM69" s="558"/>
      <c r="AN69" s="558"/>
      <c r="AO69" s="558"/>
      <c r="AP69" s="558"/>
      <c r="AQ69" s="558"/>
      <c r="AR69" s="558"/>
      <c r="AS69" s="558"/>
      <c r="AT69" s="558"/>
      <c r="AU69" s="558"/>
      <c r="AV69" s="558"/>
      <c r="AW69" s="558"/>
      <c r="AX69" s="558"/>
      <c r="AY69" s="558"/>
      <c r="AZ69" s="558"/>
      <c r="BA69" s="558"/>
      <c r="BB69" s="558"/>
      <c r="BC69" s="558"/>
      <c r="BD69" s="558"/>
      <c r="BE69" s="558"/>
      <c r="BF69" s="558"/>
      <c r="BG69" s="558"/>
      <c r="BH69" s="558"/>
      <c r="BI69" s="558"/>
      <c r="BJ69" s="558"/>
      <c r="BK69" s="558"/>
      <c r="BL69" s="558"/>
      <c r="BM69" s="558"/>
      <c r="BN69" s="558"/>
      <c r="BO69" s="558"/>
      <c r="BP69" s="558"/>
      <c r="BQ69" s="558"/>
      <c r="BR69" s="558"/>
      <c r="BS69" s="558"/>
      <c r="BT69" s="558"/>
      <c r="BU69" s="558"/>
      <c r="BV69" s="558"/>
      <c r="BW69" s="558"/>
      <c r="BX69" s="558"/>
      <c r="BY69" s="558"/>
      <c r="BZ69" s="558"/>
      <c r="CA69" s="558"/>
      <c r="CB69" s="558"/>
      <c r="CC69" s="558"/>
      <c r="CD69" s="558"/>
      <c r="CE69" s="558"/>
      <c r="CF69" s="558"/>
      <c r="CG69" s="558"/>
      <c r="CH69" s="558"/>
      <c r="CI69" s="558"/>
      <c r="CJ69" s="558"/>
      <c r="CK69" s="558"/>
      <c r="CL69" s="558"/>
      <c r="CM69" s="558"/>
      <c r="CN69" s="558"/>
      <c r="CO69" s="558"/>
      <c r="CP69" s="558"/>
      <c r="CQ69" s="558"/>
      <c r="CR69" s="558"/>
      <c r="CS69" s="558"/>
      <c r="CT69" s="558"/>
      <c r="CU69" s="558"/>
      <c r="CV69" s="558"/>
      <c r="CW69" s="558"/>
      <c r="CX69" s="558"/>
      <c r="CY69" s="558"/>
      <c r="CZ69" s="558"/>
      <c r="DA69" s="558"/>
      <c r="DB69" s="558"/>
      <c r="DC69" s="558"/>
      <c r="DD69" s="558"/>
      <c r="DE69" s="558"/>
      <c r="DF69" s="558"/>
      <c r="DG69" s="558"/>
      <c r="DH69" s="558"/>
      <c r="DI69" s="558"/>
      <c r="DJ69" s="558"/>
      <c r="DK69" s="558"/>
      <c r="DL69" s="558"/>
      <c r="DM69" s="558"/>
      <c r="DN69" s="558"/>
      <c r="DO69" s="558"/>
      <c r="DP69" s="558"/>
      <c r="DQ69" s="558"/>
      <c r="DR69" s="558"/>
      <c r="DS69" s="558"/>
      <c r="DT69" s="558"/>
      <c r="DU69" s="558"/>
      <c r="DV69" s="558"/>
      <c r="DW69" s="558"/>
      <c r="DX69" s="558"/>
      <c r="DY69" s="558"/>
      <c r="DZ69" s="558"/>
      <c r="EA69" s="558"/>
      <c r="EB69" s="558"/>
      <c r="EC69" s="558"/>
      <c r="ED69" s="558"/>
      <c r="EE69" s="558"/>
      <c r="EF69" s="558"/>
      <c r="EG69" s="558"/>
      <c r="EH69" s="558"/>
      <c r="EI69" s="558"/>
      <c r="EJ69" s="558"/>
      <c r="EK69" s="558"/>
      <c r="EL69" s="558"/>
      <c r="EM69" s="558"/>
      <c r="EN69" s="558"/>
      <c r="EO69" s="558"/>
      <c r="EP69" s="558"/>
      <c r="EQ69" s="558"/>
      <c r="ER69" s="558"/>
      <c r="ES69" s="558"/>
    </row>
    <row r="70" spans="1:149" s="580" customFormat="1" ht="130.5" customHeight="1" x14ac:dyDescent="0.25">
      <c r="A70" s="1936" t="s">
        <v>626</v>
      </c>
      <c r="B70" s="1936"/>
      <c r="C70" s="1936"/>
      <c r="D70" s="1785" t="s">
        <v>894</v>
      </c>
      <c r="E70" s="1796"/>
      <c r="F70" s="1796"/>
      <c r="G70" s="1796"/>
      <c r="H70" s="1796"/>
      <c r="I70" s="1796"/>
      <c r="J70" s="1796"/>
      <c r="K70" s="1796"/>
      <c r="L70" s="1796"/>
      <c r="M70" s="1796"/>
      <c r="N70" s="1796"/>
      <c r="O70" s="1796"/>
      <c r="P70" s="1796"/>
      <c r="Q70" s="558"/>
      <c r="R70" s="558"/>
      <c r="S70" s="558"/>
      <c r="T70" s="558"/>
      <c r="U70" s="558"/>
      <c r="V70" s="558"/>
      <c r="W70" s="558"/>
      <c r="X70" s="558"/>
      <c r="Y70" s="558"/>
      <c r="Z70" s="558"/>
      <c r="AA70" s="558"/>
      <c r="AB70" s="558"/>
      <c r="AC70" s="558"/>
      <c r="AD70" s="558"/>
      <c r="AE70" s="558"/>
      <c r="AF70" s="558"/>
      <c r="AG70" s="558"/>
      <c r="AH70" s="558"/>
      <c r="AI70" s="558"/>
      <c r="AJ70" s="558"/>
      <c r="AK70" s="558"/>
      <c r="AL70" s="558"/>
      <c r="AM70" s="558"/>
      <c r="AN70" s="558"/>
      <c r="AO70" s="558"/>
      <c r="AP70" s="558"/>
      <c r="AQ70" s="558"/>
      <c r="AR70" s="558"/>
      <c r="AS70" s="558"/>
      <c r="AT70" s="558"/>
      <c r="AU70" s="558"/>
      <c r="AV70" s="558"/>
      <c r="AW70" s="558"/>
      <c r="AX70" s="558"/>
      <c r="AY70" s="558"/>
      <c r="AZ70" s="558"/>
      <c r="BA70" s="558"/>
      <c r="BB70" s="558"/>
      <c r="BC70" s="558"/>
      <c r="BD70" s="558"/>
      <c r="BE70" s="558"/>
      <c r="BF70" s="558"/>
      <c r="BG70" s="558"/>
      <c r="BH70" s="558"/>
      <c r="BI70" s="558"/>
      <c r="BJ70" s="558"/>
      <c r="BK70" s="558"/>
      <c r="BL70" s="558"/>
      <c r="BM70" s="558"/>
      <c r="BN70" s="558"/>
      <c r="BO70" s="558"/>
      <c r="BP70" s="558"/>
      <c r="BQ70" s="558"/>
      <c r="BR70" s="558"/>
      <c r="BS70" s="558"/>
      <c r="BT70" s="558"/>
      <c r="BU70" s="558"/>
      <c r="BV70" s="558"/>
      <c r="BW70" s="558"/>
      <c r="BX70" s="558"/>
      <c r="BY70" s="558"/>
      <c r="BZ70" s="558"/>
      <c r="CA70" s="558"/>
      <c r="CB70" s="558"/>
      <c r="CC70" s="558"/>
      <c r="CD70" s="558"/>
      <c r="CE70" s="558"/>
      <c r="CF70" s="558"/>
      <c r="CG70" s="558"/>
      <c r="CH70" s="558"/>
      <c r="CI70" s="558"/>
      <c r="CJ70" s="558"/>
      <c r="CK70" s="558"/>
      <c r="CL70" s="558"/>
      <c r="CM70" s="558"/>
      <c r="CN70" s="558"/>
      <c r="CO70" s="558"/>
      <c r="CP70" s="558"/>
      <c r="CQ70" s="558"/>
      <c r="CR70" s="558"/>
      <c r="CS70" s="558"/>
      <c r="CT70" s="558"/>
      <c r="CU70" s="558"/>
      <c r="CV70" s="558"/>
      <c r="CW70" s="558"/>
      <c r="CX70" s="558"/>
      <c r="CY70" s="558"/>
      <c r="CZ70" s="558"/>
      <c r="DA70" s="558"/>
      <c r="DB70" s="558"/>
      <c r="DC70" s="558"/>
      <c r="DD70" s="558"/>
      <c r="DE70" s="558"/>
      <c r="DF70" s="558"/>
      <c r="DG70" s="558"/>
      <c r="DH70" s="558"/>
      <c r="DI70" s="558"/>
      <c r="DJ70" s="558"/>
      <c r="DK70" s="558"/>
      <c r="DL70" s="558"/>
      <c r="DM70" s="558"/>
      <c r="DN70" s="558"/>
      <c r="DO70" s="558"/>
      <c r="DP70" s="558"/>
      <c r="DQ70" s="558"/>
      <c r="DR70" s="558"/>
      <c r="DS70" s="558"/>
      <c r="DT70" s="558"/>
      <c r="DU70" s="558"/>
      <c r="DV70" s="558"/>
      <c r="DW70" s="558"/>
      <c r="DX70" s="558"/>
      <c r="DY70" s="558"/>
      <c r="DZ70" s="558"/>
      <c r="EA70" s="558"/>
      <c r="EB70" s="558"/>
      <c r="EC70" s="558"/>
      <c r="ED70" s="558"/>
      <c r="EE70" s="558"/>
      <c r="EF70" s="558"/>
      <c r="EG70" s="558"/>
      <c r="EH70" s="558"/>
      <c r="EI70" s="558"/>
      <c r="EJ70" s="558"/>
      <c r="EK70" s="558"/>
      <c r="EL70" s="558"/>
      <c r="EM70" s="558"/>
      <c r="EN70" s="558"/>
      <c r="EO70" s="558"/>
      <c r="EP70" s="558"/>
      <c r="EQ70" s="558"/>
      <c r="ER70" s="558"/>
      <c r="ES70" s="558"/>
    </row>
    <row r="71" spans="1:149" s="580" customFormat="1" ht="155.25" customHeight="1" x14ac:dyDescent="0.25">
      <c r="A71" s="1924" t="s">
        <v>21</v>
      </c>
      <c r="B71" s="1924"/>
      <c r="C71" s="1924"/>
      <c r="D71" s="1785" t="s">
        <v>895</v>
      </c>
      <c r="E71" s="1785"/>
      <c r="F71" s="1785"/>
      <c r="G71" s="1785"/>
      <c r="H71" s="1785"/>
      <c r="I71" s="1785"/>
      <c r="J71" s="1785"/>
      <c r="K71" s="1785"/>
      <c r="L71" s="1785"/>
      <c r="M71" s="1785"/>
      <c r="N71" s="1785"/>
      <c r="O71" s="1785"/>
      <c r="P71" s="1785"/>
      <c r="Q71" s="558"/>
      <c r="R71" s="558"/>
      <c r="S71" s="558"/>
      <c r="T71" s="558"/>
      <c r="U71" s="558"/>
      <c r="V71" s="558"/>
      <c r="W71" s="558"/>
      <c r="X71" s="558"/>
      <c r="Y71" s="558"/>
      <c r="Z71" s="558"/>
      <c r="AA71" s="558"/>
      <c r="AB71" s="558"/>
      <c r="AC71" s="558"/>
      <c r="AD71" s="558"/>
      <c r="AE71" s="558"/>
      <c r="AF71" s="558"/>
      <c r="AG71" s="558"/>
      <c r="AH71" s="558"/>
      <c r="AI71" s="558"/>
      <c r="AJ71" s="558"/>
      <c r="AK71" s="558"/>
      <c r="AL71" s="558"/>
      <c r="AM71" s="558"/>
      <c r="AN71" s="558"/>
      <c r="AO71" s="558"/>
      <c r="AP71" s="558"/>
      <c r="AQ71" s="558"/>
      <c r="AR71" s="558"/>
      <c r="AS71" s="558"/>
      <c r="AT71" s="558"/>
      <c r="AU71" s="558"/>
      <c r="AV71" s="558"/>
      <c r="AW71" s="558"/>
      <c r="AX71" s="558"/>
      <c r="AY71" s="558"/>
      <c r="AZ71" s="558"/>
      <c r="BA71" s="558"/>
      <c r="BB71" s="558"/>
      <c r="BC71" s="558"/>
      <c r="BD71" s="558"/>
      <c r="BE71" s="558"/>
      <c r="BF71" s="558"/>
      <c r="BG71" s="558"/>
      <c r="BH71" s="558"/>
      <c r="BI71" s="558"/>
      <c r="BJ71" s="558"/>
      <c r="BK71" s="558"/>
      <c r="BL71" s="558"/>
      <c r="BM71" s="558"/>
      <c r="BN71" s="558"/>
      <c r="BO71" s="558"/>
      <c r="BP71" s="558"/>
      <c r="BQ71" s="558"/>
      <c r="BR71" s="558"/>
      <c r="BS71" s="558"/>
      <c r="BT71" s="558"/>
      <c r="BU71" s="558"/>
      <c r="BV71" s="558"/>
      <c r="BW71" s="558"/>
      <c r="BX71" s="558"/>
      <c r="BY71" s="558"/>
      <c r="BZ71" s="558"/>
      <c r="CA71" s="558"/>
      <c r="CB71" s="558"/>
      <c r="CC71" s="558"/>
      <c r="CD71" s="558"/>
      <c r="CE71" s="558"/>
      <c r="CF71" s="558"/>
      <c r="CG71" s="558"/>
      <c r="CH71" s="558"/>
      <c r="CI71" s="558"/>
      <c r="CJ71" s="558"/>
      <c r="CK71" s="558"/>
      <c r="CL71" s="558"/>
      <c r="CM71" s="558"/>
      <c r="CN71" s="558"/>
      <c r="CO71" s="558"/>
      <c r="CP71" s="558"/>
      <c r="CQ71" s="558"/>
      <c r="CR71" s="558"/>
      <c r="CS71" s="558"/>
      <c r="CT71" s="558"/>
      <c r="CU71" s="558"/>
      <c r="CV71" s="558"/>
      <c r="CW71" s="558"/>
      <c r="CX71" s="558"/>
      <c r="CY71" s="558"/>
      <c r="CZ71" s="558"/>
      <c r="DA71" s="558"/>
      <c r="DB71" s="558"/>
      <c r="DC71" s="558"/>
      <c r="DD71" s="558"/>
      <c r="DE71" s="558"/>
      <c r="DF71" s="558"/>
      <c r="DG71" s="558"/>
      <c r="DH71" s="558"/>
      <c r="DI71" s="558"/>
      <c r="DJ71" s="558"/>
      <c r="DK71" s="558"/>
      <c r="DL71" s="558"/>
      <c r="DM71" s="558"/>
      <c r="DN71" s="558"/>
      <c r="DO71" s="558"/>
      <c r="DP71" s="558"/>
      <c r="DQ71" s="558"/>
      <c r="DR71" s="558"/>
      <c r="DS71" s="558"/>
      <c r="DT71" s="558"/>
      <c r="DU71" s="558"/>
      <c r="DV71" s="558"/>
      <c r="DW71" s="558"/>
      <c r="DX71" s="558"/>
      <c r="DY71" s="558"/>
      <c r="DZ71" s="558"/>
      <c r="EA71" s="558"/>
      <c r="EB71" s="558"/>
      <c r="EC71" s="558"/>
      <c r="ED71" s="558"/>
      <c r="EE71" s="558"/>
      <c r="EF71" s="558"/>
      <c r="EG71" s="558"/>
      <c r="EH71" s="558"/>
      <c r="EI71" s="558"/>
      <c r="EJ71" s="558"/>
      <c r="EK71" s="558"/>
      <c r="EL71" s="558"/>
      <c r="EM71" s="558"/>
      <c r="EN71" s="558"/>
      <c r="EO71" s="558"/>
      <c r="EP71" s="558"/>
      <c r="EQ71" s="558"/>
      <c r="ER71" s="558"/>
      <c r="ES71" s="558"/>
    </row>
    <row r="72" spans="1:149" s="580" customFormat="1" x14ac:dyDescent="0.25">
      <c r="A72" s="1925"/>
      <c r="B72" s="1926"/>
      <c r="C72" s="1926"/>
      <c r="D72" s="1926"/>
      <c r="E72" s="1926"/>
      <c r="F72" s="1926"/>
      <c r="G72" s="1926"/>
      <c r="H72" s="1926"/>
      <c r="I72" s="1926"/>
      <c r="J72" s="1926"/>
      <c r="K72" s="1926"/>
      <c r="L72" s="1926"/>
      <c r="M72" s="1926"/>
      <c r="N72" s="1926"/>
      <c r="O72" s="1926"/>
      <c r="P72" s="1927"/>
      <c r="Q72" s="558"/>
      <c r="R72" s="558"/>
      <c r="S72" s="558"/>
      <c r="T72" s="558"/>
      <c r="U72" s="558"/>
      <c r="V72" s="558"/>
      <c r="W72" s="558"/>
      <c r="X72" s="558"/>
      <c r="Y72" s="558"/>
      <c r="Z72" s="558"/>
      <c r="AA72" s="558"/>
      <c r="AB72" s="558"/>
      <c r="AC72" s="558"/>
      <c r="AD72" s="558"/>
      <c r="AE72" s="558"/>
      <c r="AF72" s="558"/>
      <c r="AG72" s="558"/>
      <c r="AH72" s="558"/>
      <c r="AI72" s="558"/>
      <c r="AJ72" s="558"/>
      <c r="AK72" s="558"/>
      <c r="AL72" s="558"/>
      <c r="AM72" s="558"/>
      <c r="AN72" s="558"/>
      <c r="AO72" s="558"/>
      <c r="AP72" s="558"/>
      <c r="AQ72" s="558"/>
      <c r="AR72" s="558"/>
      <c r="AS72" s="558"/>
      <c r="AT72" s="558"/>
      <c r="AU72" s="558"/>
      <c r="AV72" s="558"/>
      <c r="AW72" s="558"/>
      <c r="AX72" s="558"/>
      <c r="AY72" s="558"/>
      <c r="AZ72" s="558"/>
      <c r="BA72" s="558"/>
      <c r="BB72" s="558"/>
      <c r="BC72" s="558"/>
      <c r="BD72" s="558"/>
      <c r="BE72" s="558"/>
      <c r="BF72" s="558"/>
      <c r="BG72" s="558"/>
      <c r="BH72" s="558"/>
      <c r="BI72" s="558"/>
      <c r="BJ72" s="558"/>
      <c r="BK72" s="558"/>
      <c r="BL72" s="558"/>
      <c r="BM72" s="558"/>
      <c r="BN72" s="558"/>
      <c r="BO72" s="558"/>
      <c r="BP72" s="558"/>
      <c r="BQ72" s="558"/>
      <c r="BR72" s="558"/>
      <c r="BS72" s="558"/>
      <c r="BT72" s="558"/>
      <c r="BU72" s="558"/>
      <c r="BV72" s="558"/>
      <c r="BW72" s="558"/>
      <c r="BX72" s="558"/>
      <c r="BY72" s="558"/>
      <c r="BZ72" s="558"/>
      <c r="CA72" s="558"/>
      <c r="CB72" s="558"/>
      <c r="CC72" s="558"/>
      <c r="CD72" s="558"/>
      <c r="CE72" s="558"/>
      <c r="CF72" s="558"/>
      <c r="CG72" s="558"/>
      <c r="CH72" s="558"/>
      <c r="CI72" s="558"/>
      <c r="CJ72" s="558"/>
      <c r="CK72" s="558"/>
      <c r="CL72" s="558"/>
      <c r="CM72" s="558"/>
      <c r="CN72" s="558"/>
      <c r="CO72" s="558"/>
      <c r="CP72" s="558"/>
      <c r="CQ72" s="558"/>
      <c r="CR72" s="558"/>
      <c r="CS72" s="558"/>
      <c r="CT72" s="558"/>
      <c r="CU72" s="558"/>
      <c r="CV72" s="558"/>
      <c r="CW72" s="558"/>
      <c r="CX72" s="558"/>
      <c r="CY72" s="558"/>
      <c r="CZ72" s="558"/>
      <c r="DA72" s="558"/>
      <c r="DB72" s="558"/>
      <c r="DC72" s="558"/>
      <c r="DD72" s="558"/>
      <c r="DE72" s="558"/>
      <c r="DF72" s="558"/>
      <c r="DG72" s="558"/>
      <c r="DH72" s="558"/>
      <c r="DI72" s="558"/>
      <c r="DJ72" s="558"/>
      <c r="DK72" s="558"/>
      <c r="DL72" s="558"/>
      <c r="DM72" s="558"/>
      <c r="DN72" s="558"/>
      <c r="DO72" s="558"/>
      <c r="DP72" s="558"/>
      <c r="DQ72" s="558"/>
      <c r="DR72" s="558"/>
      <c r="DS72" s="558"/>
      <c r="DT72" s="558"/>
      <c r="DU72" s="558"/>
      <c r="DV72" s="558"/>
      <c r="DW72" s="558"/>
      <c r="DX72" s="558"/>
      <c r="DY72" s="558"/>
      <c r="DZ72" s="558"/>
      <c r="EA72" s="558"/>
      <c r="EB72" s="558"/>
      <c r="EC72" s="558"/>
      <c r="ED72" s="558"/>
      <c r="EE72" s="558"/>
      <c r="EF72" s="558"/>
      <c r="EG72" s="558"/>
      <c r="EH72" s="558"/>
      <c r="EI72" s="558"/>
      <c r="EJ72" s="558"/>
      <c r="EK72" s="558"/>
      <c r="EL72" s="558"/>
      <c r="EM72" s="558"/>
      <c r="EN72" s="558"/>
      <c r="EO72" s="558"/>
      <c r="EP72" s="558"/>
      <c r="EQ72" s="558"/>
      <c r="ER72" s="558"/>
      <c r="ES72" s="558"/>
    </row>
    <row r="73" spans="1:149" s="580" customFormat="1" x14ac:dyDescent="0.25">
      <c r="A73" s="1928" t="s">
        <v>19</v>
      </c>
      <c r="B73" s="1928"/>
      <c r="C73" s="1928"/>
      <c r="D73" s="1928"/>
      <c r="E73" s="1928"/>
      <c r="F73" s="1928"/>
      <c r="G73" s="1928"/>
      <c r="H73" s="1928"/>
      <c r="I73" s="1928"/>
      <c r="J73" s="1928"/>
      <c r="K73" s="1928"/>
      <c r="L73" s="1928"/>
      <c r="M73" s="1928"/>
      <c r="N73" s="1928"/>
      <c r="O73" s="1928"/>
      <c r="P73" s="1928"/>
      <c r="Q73" s="558"/>
      <c r="R73" s="558"/>
      <c r="S73" s="558"/>
      <c r="T73" s="558"/>
      <c r="U73" s="558"/>
      <c r="V73" s="558"/>
      <c r="W73" s="558"/>
      <c r="X73" s="558"/>
      <c r="Y73" s="558"/>
      <c r="Z73" s="558"/>
      <c r="AA73" s="558"/>
      <c r="AB73" s="558"/>
      <c r="AC73" s="558"/>
      <c r="AD73" s="558"/>
      <c r="AE73" s="558"/>
      <c r="AF73" s="558"/>
      <c r="AG73" s="558"/>
      <c r="AH73" s="558"/>
      <c r="AI73" s="558"/>
      <c r="AJ73" s="558"/>
      <c r="AK73" s="558"/>
      <c r="AL73" s="558"/>
      <c r="AM73" s="558"/>
      <c r="AN73" s="558"/>
      <c r="AO73" s="558"/>
      <c r="AP73" s="558"/>
      <c r="AQ73" s="558"/>
      <c r="AR73" s="558"/>
      <c r="AS73" s="558"/>
      <c r="AT73" s="558"/>
      <c r="AU73" s="558"/>
      <c r="AV73" s="558"/>
      <c r="AW73" s="558"/>
      <c r="AX73" s="558"/>
      <c r="AY73" s="558"/>
      <c r="AZ73" s="558"/>
      <c r="BA73" s="558"/>
      <c r="BB73" s="558"/>
      <c r="BC73" s="558"/>
      <c r="BD73" s="558"/>
      <c r="BE73" s="558"/>
      <c r="BF73" s="558"/>
      <c r="BG73" s="558"/>
      <c r="BH73" s="558"/>
      <c r="BI73" s="558"/>
      <c r="BJ73" s="558"/>
      <c r="BK73" s="558"/>
      <c r="BL73" s="558"/>
      <c r="BM73" s="558"/>
      <c r="BN73" s="558"/>
      <c r="BO73" s="558"/>
      <c r="BP73" s="558"/>
      <c r="BQ73" s="558"/>
      <c r="BR73" s="558"/>
      <c r="BS73" s="558"/>
      <c r="BT73" s="558"/>
      <c r="BU73" s="558"/>
      <c r="BV73" s="558"/>
      <c r="BW73" s="558"/>
      <c r="BX73" s="558"/>
      <c r="BY73" s="558"/>
      <c r="BZ73" s="558"/>
      <c r="CA73" s="558"/>
      <c r="CB73" s="558"/>
      <c r="CC73" s="558"/>
      <c r="CD73" s="558"/>
      <c r="CE73" s="558"/>
      <c r="CF73" s="558"/>
      <c r="CG73" s="558"/>
      <c r="CH73" s="558"/>
      <c r="CI73" s="558"/>
      <c r="CJ73" s="558"/>
      <c r="CK73" s="558"/>
      <c r="CL73" s="558"/>
      <c r="CM73" s="558"/>
      <c r="CN73" s="558"/>
      <c r="CO73" s="558"/>
      <c r="CP73" s="558"/>
      <c r="CQ73" s="558"/>
      <c r="CR73" s="558"/>
      <c r="CS73" s="558"/>
      <c r="CT73" s="558"/>
      <c r="CU73" s="558"/>
      <c r="CV73" s="558"/>
      <c r="CW73" s="558"/>
      <c r="CX73" s="558"/>
      <c r="CY73" s="558"/>
      <c r="CZ73" s="558"/>
      <c r="DA73" s="558"/>
      <c r="DB73" s="558"/>
      <c r="DC73" s="558"/>
      <c r="DD73" s="558"/>
      <c r="DE73" s="558"/>
      <c r="DF73" s="558"/>
      <c r="DG73" s="558"/>
      <c r="DH73" s="558"/>
      <c r="DI73" s="558"/>
      <c r="DJ73" s="558"/>
      <c r="DK73" s="558"/>
      <c r="DL73" s="558"/>
      <c r="DM73" s="558"/>
      <c r="DN73" s="558"/>
      <c r="DO73" s="558"/>
      <c r="DP73" s="558"/>
      <c r="DQ73" s="558"/>
      <c r="DR73" s="558"/>
      <c r="DS73" s="558"/>
      <c r="DT73" s="558"/>
      <c r="DU73" s="558"/>
      <c r="DV73" s="558"/>
      <c r="DW73" s="558"/>
      <c r="DX73" s="558"/>
      <c r="DY73" s="558"/>
      <c r="DZ73" s="558"/>
      <c r="EA73" s="558"/>
      <c r="EB73" s="558"/>
      <c r="EC73" s="558"/>
      <c r="ED73" s="558"/>
      <c r="EE73" s="558"/>
      <c r="EF73" s="558"/>
      <c r="EG73" s="558"/>
      <c r="EH73" s="558"/>
      <c r="EI73" s="558"/>
      <c r="EJ73" s="558"/>
      <c r="EK73" s="558"/>
      <c r="EL73" s="558"/>
      <c r="EM73" s="558"/>
      <c r="EN73" s="558"/>
      <c r="EO73" s="558"/>
      <c r="EP73" s="558"/>
      <c r="EQ73" s="558"/>
      <c r="ER73" s="558"/>
      <c r="ES73" s="558"/>
    </row>
    <row r="74" spans="1:149" s="580" customFormat="1" ht="24" customHeight="1" x14ac:dyDescent="0.25">
      <c r="A74" s="1929" t="s">
        <v>22</v>
      </c>
      <c r="B74" s="1929" t="s">
        <v>0</v>
      </c>
      <c r="C74" s="1929" t="s">
        <v>1</v>
      </c>
      <c r="D74" s="1929"/>
      <c r="E74" s="1929"/>
      <c r="F74" s="1929"/>
      <c r="G74" s="1929"/>
      <c r="H74" s="1929"/>
      <c r="I74" s="1929"/>
      <c r="J74" s="1791" t="s">
        <v>26</v>
      </c>
      <c r="K74" s="853">
        <v>2023</v>
      </c>
      <c r="L74" s="853">
        <v>2024</v>
      </c>
      <c r="M74" s="853">
        <v>2025</v>
      </c>
      <c r="N74" s="853">
        <v>2026</v>
      </c>
      <c r="O74" s="853">
        <v>2027</v>
      </c>
      <c r="P74" s="853">
        <v>2028</v>
      </c>
      <c r="Q74" s="558"/>
      <c r="R74" s="558"/>
      <c r="S74" s="558"/>
      <c r="T74" s="558"/>
      <c r="U74" s="558"/>
      <c r="V74" s="558"/>
      <c r="W74" s="558"/>
      <c r="X74" s="558"/>
      <c r="Y74" s="558"/>
      <c r="Z74" s="558"/>
      <c r="AA74" s="558"/>
      <c r="AB74" s="558"/>
      <c r="AC74" s="558"/>
      <c r="AD74" s="558"/>
      <c r="AE74" s="558"/>
      <c r="AF74" s="558"/>
      <c r="AG74" s="558"/>
      <c r="AH74" s="558"/>
      <c r="AI74" s="558"/>
      <c r="AJ74" s="558"/>
      <c r="AK74" s="558"/>
      <c r="AL74" s="558"/>
      <c r="AM74" s="558"/>
      <c r="AN74" s="558"/>
      <c r="AO74" s="558"/>
      <c r="AP74" s="558"/>
      <c r="AQ74" s="558"/>
      <c r="AR74" s="558"/>
      <c r="AS74" s="558"/>
      <c r="AT74" s="558"/>
      <c r="AU74" s="558"/>
      <c r="AV74" s="558"/>
      <c r="AW74" s="558"/>
      <c r="AX74" s="558"/>
      <c r="AY74" s="558"/>
      <c r="AZ74" s="558"/>
      <c r="BA74" s="558"/>
      <c r="BB74" s="558"/>
      <c r="BC74" s="558"/>
      <c r="BD74" s="558"/>
      <c r="BE74" s="558"/>
      <c r="BF74" s="558"/>
      <c r="BG74" s="558"/>
      <c r="BH74" s="558"/>
      <c r="BI74" s="558"/>
      <c r="BJ74" s="558"/>
      <c r="BK74" s="558"/>
      <c r="BL74" s="558"/>
      <c r="BM74" s="558"/>
      <c r="BN74" s="558"/>
      <c r="BO74" s="558"/>
      <c r="BP74" s="558"/>
      <c r="BQ74" s="558"/>
      <c r="BR74" s="558"/>
      <c r="BS74" s="558"/>
      <c r="BT74" s="558"/>
      <c r="BU74" s="558"/>
      <c r="BV74" s="558"/>
      <c r="BW74" s="558"/>
      <c r="BX74" s="558"/>
      <c r="BY74" s="558"/>
      <c r="BZ74" s="558"/>
      <c r="CA74" s="558"/>
      <c r="CB74" s="558"/>
      <c r="CC74" s="558"/>
      <c r="CD74" s="558"/>
      <c r="CE74" s="558"/>
      <c r="CF74" s="558"/>
      <c r="CG74" s="558"/>
      <c r="CH74" s="558"/>
      <c r="CI74" s="558"/>
      <c r="CJ74" s="558"/>
      <c r="CK74" s="558"/>
      <c r="CL74" s="558"/>
      <c r="CM74" s="558"/>
      <c r="CN74" s="558"/>
      <c r="CO74" s="558"/>
      <c r="CP74" s="558"/>
      <c r="CQ74" s="558"/>
      <c r="CR74" s="558"/>
      <c r="CS74" s="558"/>
      <c r="CT74" s="558"/>
      <c r="CU74" s="558"/>
      <c r="CV74" s="558"/>
      <c r="CW74" s="558"/>
      <c r="CX74" s="558"/>
      <c r="CY74" s="558"/>
      <c r="CZ74" s="558"/>
      <c r="DA74" s="558"/>
      <c r="DB74" s="558"/>
      <c r="DC74" s="558"/>
      <c r="DD74" s="558"/>
      <c r="DE74" s="558"/>
      <c r="DF74" s="558"/>
      <c r="DG74" s="558"/>
      <c r="DH74" s="558"/>
      <c r="DI74" s="558"/>
      <c r="DJ74" s="558"/>
      <c r="DK74" s="558"/>
      <c r="DL74" s="558"/>
      <c r="DM74" s="558"/>
      <c r="DN74" s="558"/>
      <c r="DO74" s="558"/>
      <c r="DP74" s="558"/>
      <c r="DQ74" s="558"/>
      <c r="DR74" s="558"/>
      <c r="DS74" s="558"/>
      <c r="DT74" s="558"/>
      <c r="DU74" s="558"/>
      <c r="DV74" s="558"/>
      <c r="DW74" s="558"/>
      <c r="DX74" s="558"/>
      <c r="DY74" s="558"/>
      <c r="DZ74" s="558"/>
      <c r="EA74" s="558"/>
      <c r="EB74" s="558"/>
      <c r="EC74" s="558"/>
      <c r="ED74" s="558"/>
      <c r="EE74" s="558"/>
      <c r="EF74" s="558"/>
      <c r="EG74" s="558"/>
      <c r="EH74" s="558"/>
      <c r="EI74" s="558"/>
      <c r="EJ74" s="558"/>
      <c r="EK74" s="558"/>
      <c r="EL74" s="558"/>
      <c r="EM74" s="558"/>
      <c r="EN74" s="558"/>
      <c r="EO74" s="558"/>
      <c r="EP74" s="558"/>
      <c r="EQ74" s="558"/>
      <c r="ER74" s="558"/>
      <c r="ES74" s="558"/>
    </row>
    <row r="75" spans="1:149" s="580" customFormat="1" ht="55.15" customHeight="1" x14ac:dyDescent="0.25">
      <c r="A75" s="1929"/>
      <c r="B75" s="1929"/>
      <c r="C75" s="1929"/>
      <c r="D75" s="1929"/>
      <c r="E75" s="1929"/>
      <c r="F75" s="1929"/>
      <c r="G75" s="1929"/>
      <c r="H75" s="1929"/>
      <c r="I75" s="1929"/>
      <c r="J75" s="1791"/>
      <c r="K75" s="582" t="s">
        <v>11</v>
      </c>
      <c r="L75" s="582" t="s">
        <v>11</v>
      </c>
      <c r="M75" s="582" t="s">
        <v>12</v>
      </c>
      <c r="N75" s="582" t="s">
        <v>13</v>
      </c>
      <c r="O75" s="582" t="s">
        <v>14</v>
      </c>
      <c r="P75" s="582" t="s">
        <v>14</v>
      </c>
      <c r="Q75" s="558"/>
      <c r="R75" s="558"/>
      <c r="S75" s="558"/>
      <c r="T75" s="558"/>
      <c r="U75" s="558"/>
      <c r="V75" s="558"/>
      <c r="W75" s="558"/>
      <c r="X75" s="558"/>
      <c r="Y75" s="558"/>
      <c r="Z75" s="558"/>
      <c r="AA75" s="558"/>
      <c r="AB75" s="558"/>
      <c r="AC75" s="558"/>
      <c r="AD75" s="558"/>
      <c r="AE75" s="558"/>
      <c r="AF75" s="558"/>
      <c r="AG75" s="558"/>
      <c r="AH75" s="558"/>
      <c r="AI75" s="558"/>
      <c r="AJ75" s="558"/>
      <c r="AK75" s="558"/>
      <c r="AL75" s="558"/>
      <c r="AM75" s="558"/>
      <c r="AN75" s="558"/>
      <c r="AO75" s="558"/>
      <c r="AP75" s="558"/>
      <c r="AQ75" s="558"/>
      <c r="AR75" s="558"/>
      <c r="AS75" s="558"/>
      <c r="AT75" s="558"/>
      <c r="AU75" s="558"/>
      <c r="AV75" s="558"/>
      <c r="AW75" s="558"/>
      <c r="AX75" s="558"/>
      <c r="AY75" s="558"/>
      <c r="AZ75" s="558"/>
      <c r="BA75" s="558"/>
      <c r="BB75" s="558"/>
      <c r="BC75" s="558"/>
      <c r="BD75" s="558"/>
      <c r="BE75" s="558"/>
      <c r="BF75" s="558"/>
      <c r="BG75" s="558"/>
      <c r="BH75" s="558"/>
      <c r="BI75" s="558"/>
      <c r="BJ75" s="558"/>
      <c r="BK75" s="558"/>
      <c r="BL75" s="558"/>
      <c r="BM75" s="558"/>
      <c r="BN75" s="558"/>
      <c r="BO75" s="558"/>
      <c r="BP75" s="558"/>
      <c r="BQ75" s="558"/>
      <c r="BR75" s="558"/>
      <c r="BS75" s="558"/>
      <c r="BT75" s="558"/>
      <c r="BU75" s="558"/>
      <c r="BV75" s="558"/>
      <c r="BW75" s="558"/>
      <c r="BX75" s="558"/>
      <c r="BY75" s="558"/>
      <c r="BZ75" s="558"/>
      <c r="CA75" s="558"/>
      <c r="CB75" s="558"/>
      <c r="CC75" s="558"/>
      <c r="CD75" s="558"/>
      <c r="CE75" s="558"/>
      <c r="CF75" s="558"/>
      <c r="CG75" s="558"/>
      <c r="CH75" s="558"/>
      <c r="CI75" s="558"/>
      <c r="CJ75" s="558"/>
      <c r="CK75" s="558"/>
      <c r="CL75" s="558"/>
      <c r="CM75" s="558"/>
      <c r="CN75" s="558"/>
      <c r="CO75" s="558"/>
      <c r="CP75" s="558"/>
      <c r="CQ75" s="558"/>
      <c r="CR75" s="558"/>
      <c r="CS75" s="558"/>
      <c r="CT75" s="558"/>
      <c r="CU75" s="558"/>
      <c r="CV75" s="558"/>
      <c r="CW75" s="558"/>
      <c r="CX75" s="558"/>
      <c r="CY75" s="558"/>
      <c r="CZ75" s="558"/>
      <c r="DA75" s="558"/>
      <c r="DB75" s="558"/>
      <c r="DC75" s="558"/>
      <c r="DD75" s="558"/>
      <c r="DE75" s="558"/>
      <c r="DF75" s="558"/>
      <c r="DG75" s="558"/>
      <c r="DH75" s="558"/>
      <c r="DI75" s="558"/>
      <c r="DJ75" s="558"/>
      <c r="DK75" s="558"/>
      <c r="DL75" s="558"/>
      <c r="DM75" s="558"/>
      <c r="DN75" s="558"/>
      <c r="DO75" s="558"/>
      <c r="DP75" s="558"/>
      <c r="DQ75" s="558"/>
      <c r="DR75" s="558"/>
      <c r="DS75" s="558"/>
      <c r="DT75" s="558"/>
      <c r="DU75" s="558"/>
      <c r="DV75" s="558"/>
      <c r="DW75" s="558"/>
      <c r="DX75" s="558"/>
      <c r="DY75" s="558"/>
      <c r="DZ75" s="558"/>
      <c r="EA75" s="558"/>
      <c r="EB75" s="558"/>
      <c r="EC75" s="558"/>
      <c r="ED75" s="558"/>
      <c r="EE75" s="558"/>
      <c r="EF75" s="558"/>
      <c r="EG75" s="558"/>
      <c r="EH75" s="558"/>
      <c r="EI75" s="558"/>
      <c r="EJ75" s="558"/>
      <c r="EK75" s="558"/>
      <c r="EL75" s="558"/>
      <c r="EM75" s="558"/>
      <c r="EN75" s="558"/>
      <c r="EO75" s="558"/>
      <c r="EP75" s="558"/>
      <c r="EQ75" s="558"/>
      <c r="ER75" s="558"/>
      <c r="ES75" s="558"/>
    </row>
    <row r="76" spans="1:149" s="580" customFormat="1" ht="35.25" customHeight="1" x14ac:dyDescent="0.25">
      <c r="A76" s="1916" t="s">
        <v>23</v>
      </c>
      <c r="B76" s="581" t="s">
        <v>102</v>
      </c>
      <c r="C76" s="1512" t="s">
        <v>811</v>
      </c>
      <c r="D76" s="1512"/>
      <c r="E76" s="1512"/>
      <c r="F76" s="1512"/>
      <c r="G76" s="1512"/>
      <c r="H76" s="1512"/>
      <c r="I76" s="1512"/>
      <c r="J76" s="27" t="s">
        <v>812</v>
      </c>
      <c r="K76" s="581">
        <v>6910.2</v>
      </c>
      <c r="L76" s="581">
        <v>7496</v>
      </c>
      <c r="M76" s="581">
        <v>0</v>
      </c>
      <c r="N76" s="581">
        <v>7720.8</v>
      </c>
      <c r="O76" s="581">
        <v>7952.5</v>
      </c>
      <c r="P76" s="581">
        <v>8191</v>
      </c>
      <c r="Q76" s="558"/>
      <c r="R76" s="558"/>
      <c r="S76" s="558"/>
      <c r="T76" s="558"/>
      <c r="U76" s="558"/>
      <c r="V76" s="558"/>
      <c r="W76" s="558"/>
      <c r="X76" s="558"/>
      <c r="Y76" s="558"/>
      <c r="Z76" s="558"/>
      <c r="AA76" s="558"/>
      <c r="AB76" s="558"/>
      <c r="AC76" s="558"/>
      <c r="AD76" s="558"/>
      <c r="AE76" s="558"/>
      <c r="AF76" s="558"/>
      <c r="AG76" s="558"/>
      <c r="AH76" s="558"/>
      <c r="AI76" s="558"/>
      <c r="AJ76" s="558"/>
      <c r="AK76" s="558"/>
      <c r="AL76" s="558"/>
      <c r="AM76" s="558"/>
      <c r="AN76" s="558"/>
      <c r="AO76" s="558"/>
      <c r="AP76" s="558"/>
      <c r="AQ76" s="558"/>
      <c r="AR76" s="558"/>
      <c r="AS76" s="558"/>
      <c r="AT76" s="558"/>
      <c r="AU76" s="558"/>
      <c r="AV76" s="558"/>
      <c r="AW76" s="558"/>
      <c r="AX76" s="558"/>
      <c r="AY76" s="558"/>
      <c r="AZ76" s="558"/>
      <c r="BA76" s="558"/>
      <c r="BB76" s="558"/>
      <c r="BC76" s="558"/>
      <c r="BD76" s="558"/>
      <c r="BE76" s="558"/>
      <c r="BF76" s="558"/>
      <c r="BG76" s="558"/>
      <c r="BH76" s="558"/>
      <c r="BI76" s="558"/>
      <c r="BJ76" s="558"/>
      <c r="BK76" s="558"/>
      <c r="BL76" s="558"/>
      <c r="BM76" s="558"/>
      <c r="BN76" s="558"/>
      <c r="BO76" s="558"/>
      <c r="BP76" s="558"/>
      <c r="BQ76" s="558"/>
      <c r="BR76" s="558"/>
      <c r="BS76" s="558"/>
      <c r="BT76" s="558"/>
      <c r="BU76" s="558"/>
      <c r="BV76" s="558"/>
      <c r="BW76" s="558"/>
      <c r="BX76" s="558"/>
      <c r="BY76" s="558"/>
      <c r="BZ76" s="558"/>
      <c r="CA76" s="558"/>
      <c r="CB76" s="558"/>
      <c r="CC76" s="558"/>
      <c r="CD76" s="558"/>
      <c r="CE76" s="558"/>
      <c r="CF76" s="558"/>
      <c r="CG76" s="558"/>
      <c r="CH76" s="558"/>
      <c r="CI76" s="558"/>
      <c r="CJ76" s="558"/>
      <c r="CK76" s="558"/>
      <c r="CL76" s="558"/>
      <c r="CM76" s="558"/>
      <c r="CN76" s="558"/>
      <c r="CO76" s="558"/>
      <c r="CP76" s="558"/>
      <c r="CQ76" s="558"/>
      <c r="CR76" s="558"/>
      <c r="CS76" s="558"/>
      <c r="CT76" s="558"/>
      <c r="CU76" s="558"/>
      <c r="CV76" s="558"/>
      <c r="CW76" s="558"/>
      <c r="CX76" s="558"/>
      <c r="CY76" s="558"/>
      <c r="CZ76" s="558"/>
      <c r="DA76" s="558"/>
      <c r="DB76" s="558"/>
      <c r="DC76" s="558"/>
      <c r="DD76" s="558"/>
      <c r="DE76" s="558"/>
      <c r="DF76" s="558"/>
      <c r="DG76" s="558"/>
      <c r="DH76" s="558"/>
      <c r="DI76" s="558"/>
      <c r="DJ76" s="558"/>
      <c r="DK76" s="558"/>
      <c r="DL76" s="558"/>
      <c r="DM76" s="558"/>
      <c r="DN76" s="558"/>
      <c r="DO76" s="558"/>
      <c r="DP76" s="558"/>
      <c r="DQ76" s="558"/>
      <c r="DR76" s="558"/>
      <c r="DS76" s="558"/>
      <c r="DT76" s="558"/>
      <c r="DU76" s="558"/>
      <c r="DV76" s="558"/>
      <c r="DW76" s="558"/>
      <c r="DX76" s="558"/>
      <c r="DY76" s="558"/>
      <c r="DZ76" s="558"/>
      <c r="EA76" s="558"/>
      <c r="EB76" s="558"/>
      <c r="EC76" s="558"/>
      <c r="ED76" s="558"/>
      <c r="EE76" s="558"/>
      <c r="EF76" s="558"/>
      <c r="EG76" s="558"/>
      <c r="EH76" s="558"/>
      <c r="EI76" s="558"/>
      <c r="EJ76" s="558"/>
      <c r="EK76" s="558"/>
      <c r="EL76" s="558"/>
      <c r="EM76" s="558"/>
      <c r="EN76" s="558"/>
      <c r="EO76" s="558"/>
      <c r="EP76" s="558"/>
      <c r="EQ76" s="558"/>
      <c r="ER76" s="558"/>
      <c r="ES76" s="558"/>
    </row>
    <row r="77" spans="1:149" s="580" customFormat="1" ht="45.75" customHeight="1" x14ac:dyDescent="0.25">
      <c r="A77" s="1916"/>
      <c r="B77" s="581" t="s">
        <v>122</v>
      </c>
      <c r="C77" s="1923" t="s">
        <v>813</v>
      </c>
      <c r="D77" s="1923"/>
      <c r="E77" s="1923"/>
      <c r="F77" s="1923"/>
      <c r="G77" s="1923"/>
      <c r="H77" s="1923"/>
      <c r="I77" s="1923"/>
      <c r="J77" s="27" t="s">
        <v>814</v>
      </c>
      <c r="K77" s="581">
        <v>3213</v>
      </c>
      <c r="L77" s="581">
        <v>3271</v>
      </c>
      <c r="M77" s="581">
        <v>0</v>
      </c>
      <c r="N77" s="581">
        <v>3336.4</v>
      </c>
      <c r="O77" s="581">
        <v>3403.1</v>
      </c>
      <c r="P77" s="581">
        <v>3471.2</v>
      </c>
      <c r="Q77" s="558"/>
      <c r="R77" s="558"/>
      <c r="S77" s="558"/>
      <c r="T77" s="558"/>
      <c r="U77" s="558"/>
      <c r="V77" s="558"/>
      <c r="W77" s="558"/>
      <c r="X77" s="558"/>
      <c r="Y77" s="558"/>
      <c r="Z77" s="558"/>
      <c r="AA77" s="558"/>
      <c r="AB77" s="558"/>
      <c r="AC77" s="558"/>
      <c r="AD77" s="558"/>
      <c r="AE77" s="558"/>
      <c r="AF77" s="558"/>
      <c r="AG77" s="558"/>
      <c r="AH77" s="558"/>
      <c r="AI77" s="558"/>
      <c r="AJ77" s="558"/>
      <c r="AK77" s="558"/>
      <c r="AL77" s="558"/>
      <c r="AM77" s="558"/>
      <c r="AN77" s="558"/>
      <c r="AO77" s="558"/>
      <c r="AP77" s="558"/>
      <c r="AQ77" s="558"/>
      <c r="AR77" s="558"/>
      <c r="AS77" s="558"/>
      <c r="AT77" s="558"/>
      <c r="AU77" s="558"/>
      <c r="AV77" s="558"/>
      <c r="AW77" s="558"/>
      <c r="AX77" s="558"/>
      <c r="AY77" s="558"/>
      <c r="AZ77" s="558"/>
      <c r="BA77" s="558"/>
      <c r="BB77" s="558"/>
      <c r="BC77" s="558"/>
      <c r="BD77" s="558"/>
      <c r="BE77" s="558"/>
      <c r="BF77" s="558"/>
      <c r="BG77" s="558"/>
      <c r="BH77" s="558"/>
      <c r="BI77" s="558"/>
      <c r="BJ77" s="558"/>
      <c r="BK77" s="558"/>
      <c r="BL77" s="558"/>
      <c r="BM77" s="558"/>
      <c r="BN77" s="558"/>
      <c r="BO77" s="558"/>
      <c r="BP77" s="558"/>
      <c r="BQ77" s="558"/>
      <c r="BR77" s="558"/>
      <c r="BS77" s="558"/>
      <c r="BT77" s="558"/>
      <c r="BU77" s="558"/>
      <c r="BV77" s="558"/>
      <c r="BW77" s="558"/>
      <c r="BX77" s="558"/>
      <c r="BY77" s="558"/>
      <c r="BZ77" s="558"/>
      <c r="CA77" s="558"/>
      <c r="CB77" s="558"/>
      <c r="CC77" s="558"/>
      <c r="CD77" s="558"/>
      <c r="CE77" s="558"/>
      <c r="CF77" s="558"/>
      <c r="CG77" s="558"/>
      <c r="CH77" s="558"/>
      <c r="CI77" s="558"/>
      <c r="CJ77" s="558"/>
      <c r="CK77" s="558"/>
      <c r="CL77" s="558"/>
      <c r="CM77" s="558"/>
      <c r="CN77" s="558"/>
      <c r="CO77" s="558"/>
      <c r="CP77" s="558"/>
      <c r="CQ77" s="558"/>
      <c r="CR77" s="558"/>
      <c r="CS77" s="558"/>
      <c r="CT77" s="558"/>
      <c r="CU77" s="558"/>
      <c r="CV77" s="558"/>
      <c r="CW77" s="558"/>
      <c r="CX77" s="558"/>
      <c r="CY77" s="558"/>
      <c r="CZ77" s="558"/>
      <c r="DA77" s="558"/>
      <c r="DB77" s="558"/>
      <c r="DC77" s="558"/>
      <c r="DD77" s="558"/>
      <c r="DE77" s="558"/>
      <c r="DF77" s="558"/>
      <c r="DG77" s="558"/>
      <c r="DH77" s="558"/>
      <c r="DI77" s="558"/>
      <c r="DJ77" s="558"/>
      <c r="DK77" s="558"/>
      <c r="DL77" s="558"/>
      <c r="DM77" s="558"/>
      <c r="DN77" s="558"/>
      <c r="DO77" s="558"/>
      <c r="DP77" s="558"/>
      <c r="DQ77" s="558"/>
      <c r="DR77" s="558"/>
      <c r="DS77" s="558"/>
      <c r="DT77" s="558"/>
      <c r="DU77" s="558"/>
      <c r="DV77" s="558"/>
      <c r="DW77" s="558"/>
      <c r="DX77" s="558"/>
      <c r="DY77" s="558"/>
      <c r="DZ77" s="558"/>
      <c r="EA77" s="558"/>
      <c r="EB77" s="558"/>
      <c r="EC77" s="558"/>
      <c r="ED77" s="558"/>
      <c r="EE77" s="558"/>
      <c r="EF77" s="558"/>
      <c r="EG77" s="558"/>
      <c r="EH77" s="558"/>
      <c r="EI77" s="558"/>
      <c r="EJ77" s="558"/>
      <c r="EK77" s="558"/>
      <c r="EL77" s="558"/>
      <c r="EM77" s="558"/>
      <c r="EN77" s="558"/>
      <c r="EO77" s="558"/>
      <c r="EP77" s="558"/>
      <c r="EQ77" s="558"/>
      <c r="ER77" s="558"/>
      <c r="ES77" s="558"/>
    </row>
    <row r="78" spans="1:149" s="580" customFormat="1" ht="49.5" customHeight="1" x14ac:dyDescent="0.25">
      <c r="A78" s="1916"/>
      <c r="B78" s="581" t="s">
        <v>75</v>
      </c>
      <c r="C78" s="1512" t="s">
        <v>815</v>
      </c>
      <c r="D78" s="1512"/>
      <c r="E78" s="1512"/>
      <c r="F78" s="1512"/>
      <c r="G78" s="1512"/>
      <c r="H78" s="1512"/>
      <c r="I78" s="1512"/>
      <c r="J78" s="184" t="s">
        <v>74</v>
      </c>
      <c r="K78" s="581">
        <v>97</v>
      </c>
      <c r="L78" s="581">
        <v>100</v>
      </c>
      <c r="M78" s="581">
        <v>80</v>
      </c>
      <c r="N78" s="581">
        <v>80</v>
      </c>
      <c r="O78" s="581">
        <v>85</v>
      </c>
      <c r="P78" s="581">
        <v>90</v>
      </c>
      <c r="Q78" s="558"/>
      <c r="R78" s="558"/>
      <c r="S78" s="558"/>
      <c r="T78" s="558"/>
      <c r="U78" s="558"/>
      <c r="V78" s="558"/>
      <c r="W78" s="558"/>
      <c r="X78" s="558"/>
      <c r="Y78" s="558"/>
      <c r="Z78" s="558"/>
      <c r="AA78" s="558"/>
      <c r="AB78" s="558"/>
      <c r="AC78" s="558"/>
      <c r="AD78" s="558"/>
      <c r="AE78" s="558"/>
      <c r="AF78" s="558"/>
      <c r="AG78" s="558"/>
      <c r="AH78" s="558"/>
      <c r="AI78" s="558"/>
      <c r="AJ78" s="558"/>
      <c r="AK78" s="558"/>
      <c r="AL78" s="558"/>
      <c r="AM78" s="558"/>
      <c r="AN78" s="558"/>
      <c r="AO78" s="558"/>
      <c r="AP78" s="558"/>
      <c r="AQ78" s="558"/>
      <c r="AR78" s="558"/>
      <c r="AS78" s="558"/>
      <c r="AT78" s="558"/>
      <c r="AU78" s="558"/>
      <c r="AV78" s="558"/>
      <c r="AW78" s="558"/>
      <c r="AX78" s="558"/>
      <c r="AY78" s="558"/>
      <c r="AZ78" s="558"/>
      <c r="BA78" s="558"/>
      <c r="BB78" s="558"/>
      <c r="BC78" s="558"/>
      <c r="BD78" s="558"/>
      <c r="BE78" s="558"/>
      <c r="BF78" s="558"/>
      <c r="BG78" s="558"/>
      <c r="BH78" s="558"/>
      <c r="BI78" s="558"/>
      <c r="BJ78" s="558"/>
      <c r="BK78" s="558"/>
      <c r="BL78" s="558"/>
      <c r="BM78" s="558"/>
      <c r="BN78" s="558"/>
      <c r="BO78" s="558"/>
      <c r="BP78" s="558"/>
      <c r="BQ78" s="558"/>
      <c r="BR78" s="558"/>
      <c r="BS78" s="558"/>
      <c r="BT78" s="558"/>
      <c r="BU78" s="558"/>
      <c r="BV78" s="558"/>
      <c r="BW78" s="558"/>
      <c r="BX78" s="558"/>
      <c r="BY78" s="558"/>
      <c r="BZ78" s="558"/>
      <c r="CA78" s="558"/>
      <c r="CB78" s="558"/>
      <c r="CC78" s="558"/>
      <c r="CD78" s="558"/>
      <c r="CE78" s="558"/>
      <c r="CF78" s="558"/>
      <c r="CG78" s="558"/>
      <c r="CH78" s="558"/>
      <c r="CI78" s="558"/>
      <c r="CJ78" s="558"/>
      <c r="CK78" s="558"/>
      <c r="CL78" s="558"/>
      <c r="CM78" s="558"/>
      <c r="CN78" s="558"/>
      <c r="CO78" s="558"/>
      <c r="CP78" s="558"/>
      <c r="CQ78" s="558"/>
      <c r="CR78" s="558"/>
      <c r="CS78" s="558"/>
      <c r="CT78" s="558"/>
      <c r="CU78" s="558"/>
      <c r="CV78" s="558"/>
      <c r="CW78" s="558"/>
      <c r="CX78" s="558"/>
      <c r="CY78" s="558"/>
      <c r="CZ78" s="558"/>
      <c r="DA78" s="558"/>
      <c r="DB78" s="558"/>
      <c r="DC78" s="558"/>
      <c r="DD78" s="558"/>
      <c r="DE78" s="558"/>
      <c r="DF78" s="558"/>
      <c r="DG78" s="558"/>
      <c r="DH78" s="558"/>
      <c r="DI78" s="558"/>
      <c r="DJ78" s="558"/>
      <c r="DK78" s="558"/>
      <c r="DL78" s="558"/>
      <c r="DM78" s="558"/>
      <c r="DN78" s="558"/>
      <c r="DO78" s="558"/>
      <c r="DP78" s="558"/>
      <c r="DQ78" s="558"/>
      <c r="DR78" s="558"/>
      <c r="DS78" s="558"/>
      <c r="DT78" s="558"/>
      <c r="DU78" s="558"/>
      <c r="DV78" s="558"/>
      <c r="DW78" s="558"/>
      <c r="DX78" s="558"/>
      <c r="DY78" s="558"/>
      <c r="DZ78" s="558"/>
      <c r="EA78" s="558"/>
      <c r="EB78" s="558"/>
      <c r="EC78" s="558"/>
      <c r="ED78" s="558"/>
      <c r="EE78" s="558"/>
      <c r="EF78" s="558"/>
      <c r="EG78" s="558"/>
      <c r="EH78" s="558"/>
      <c r="EI78" s="558"/>
      <c r="EJ78" s="558"/>
      <c r="EK78" s="558"/>
      <c r="EL78" s="558"/>
      <c r="EM78" s="558"/>
      <c r="EN78" s="558"/>
      <c r="EO78" s="558"/>
      <c r="EP78" s="558"/>
      <c r="EQ78" s="558"/>
      <c r="ER78" s="558"/>
      <c r="ES78" s="558"/>
    </row>
    <row r="79" spans="1:149" s="580" customFormat="1" ht="24.75" customHeight="1" x14ac:dyDescent="0.25">
      <c r="A79" s="1916"/>
      <c r="B79" s="581" t="s">
        <v>76</v>
      </c>
      <c r="C79" s="1917" t="s">
        <v>816</v>
      </c>
      <c r="D79" s="1918"/>
      <c r="E79" s="1918"/>
      <c r="F79" s="1918"/>
      <c r="G79" s="1918"/>
      <c r="H79" s="1918"/>
      <c r="I79" s="1919"/>
      <c r="J79" s="184" t="s">
        <v>74</v>
      </c>
      <c r="K79" s="581">
        <v>0</v>
      </c>
      <c r="L79" s="581">
        <v>0</v>
      </c>
      <c r="M79" s="581">
        <v>0</v>
      </c>
      <c r="N79" s="581">
        <v>93</v>
      </c>
      <c r="O79" s="581">
        <v>95</v>
      </c>
      <c r="P79" s="581">
        <v>97</v>
      </c>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558"/>
      <c r="AP79" s="558"/>
      <c r="AQ79" s="558"/>
      <c r="AR79" s="558"/>
      <c r="AS79" s="558"/>
      <c r="AT79" s="558"/>
      <c r="AU79" s="558"/>
      <c r="AV79" s="558"/>
      <c r="AW79" s="558"/>
      <c r="AX79" s="558"/>
      <c r="AY79" s="558"/>
      <c r="AZ79" s="558"/>
      <c r="BA79" s="558"/>
      <c r="BB79" s="558"/>
      <c r="BC79" s="558"/>
      <c r="BD79" s="558"/>
      <c r="BE79" s="558"/>
      <c r="BF79" s="558"/>
      <c r="BG79" s="558"/>
      <c r="BH79" s="558"/>
      <c r="BI79" s="558"/>
      <c r="BJ79" s="558"/>
      <c r="BK79" s="558"/>
      <c r="BL79" s="558"/>
      <c r="BM79" s="558"/>
      <c r="BN79" s="558"/>
      <c r="BO79" s="558"/>
      <c r="BP79" s="558"/>
      <c r="BQ79" s="558"/>
      <c r="BR79" s="558"/>
      <c r="BS79" s="558"/>
      <c r="BT79" s="558"/>
      <c r="BU79" s="558"/>
      <c r="BV79" s="558"/>
      <c r="BW79" s="558"/>
      <c r="BX79" s="558"/>
      <c r="BY79" s="558"/>
      <c r="BZ79" s="558"/>
      <c r="CA79" s="558"/>
      <c r="CB79" s="558"/>
      <c r="CC79" s="558"/>
      <c r="CD79" s="558"/>
      <c r="CE79" s="558"/>
      <c r="CF79" s="558"/>
      <c r="CG79" s="558"/>
      <c r="CH79" s="558"/>
      <c r="CI79" s="558"/>
      <c r="CJ79" s="558"/>
      <c r="CK79" s="558"/>
      <c r="CL79" s="558"/>
      <c r="CM79" s="558"/>
      <c r="CN79" s="558"/>
      <c r="CO79" s="558"/>
      <c r="CP79" s="558"/>
      <c r="CQ79" s="558"/>
      <c r="CR79" s="558"/>
      <c r="CS79" s="558"/>
      <c r="CT79" s="558"/>
      <c r="CU79" s="558"/>
      <c r="CV79" s="558"/>
      <c r="CW79" s="558"/>
      <c r="CX79" s="558"/>
      <c r="CY79" s="558"/>
      <c r="CZ79" s="558"/>
      <c r="DA79" s="558"/>
      <c r="DB79" s="558"/>
      <c r="DC79" s="558"/>
      <c r="DD79" s="558"/>
      <c r="DE79" s="558"/>
      <c r="DF79" s="558"/>
      <c r="DG79" s="558"/>
      <c r="DH79" s="558"/>
      <c r="DI79" s="558"/>
      <c r="DJ79" s="558"/>
      <c r="DK79" s="558"/>
      <c r="DL79" s="558"/>
      <c r="DM79" s="558"/>
      <c r="DN79" s="558"/>
      <c r="DO79" s="558"/>
      <c r="DP79" s="558"/>
      <c r="DQ79" s="558"/>
      <c r="DR79" s="558"/>
      <c r="DS79" s="558"/>
      <c r="DT79" s="558"/>
      <c r="DU79" s="558"/>
      <c r="DV79" s="558"/>
      <c r="DW79" s="558"/>
      <c r="DX79" s="558"/>
      <c r="DY79" s="558"/>
      <c r="DZ79" s="558"/>
      <c r="EA79" s="558"/>
      <c r="EB79" s="558"/>
      <c r="EC79" s="558"/>
      <c r="ED79" s="558"/>
      <c r="EE79" s="558"/>
      <c r="EF79" s="558"/>
      <c r="EG79" s="558"/>
      <c r="EH79" s="558"/>
      <c r="EI79" s="558"/>
      <c r="EJ79" s="558"/>
      <c r="EK79" s="558"/>
      <c r="EL79" s="558"/>
      <c r="EM79" s="558"/>
      <c r="EN79" s="558"/>
      <c r="EO79" s="558"/>
      <c r="EP79" s="558"/>
      <c r="EQ79" s="558"/>
      <c r="ER79" s="558"/>
      <c r="ES79" s="558"/>
    </row>
    <row r="80" spans="1:149" s="580" customFormat="1" ht="24" customHeight="1" x14ac:dyDescent="0.25">
      <c r="A80" s="1916"/>
      <c r="B80" s="581" t="s">
        <v>78</v>
      </c>
      <c r="C80" s="1917" t="s">
        <v>817</v>
      </c>
      <c r="D80" s="1918"/>
      <c r="E80" s="1918"/>
      <c r="F80" s="1918"/>
      <c r="G80" s="1918"/>
      <c r="H80" s="1918"/>
      <c r="I80" s="1919"/>
      <c r="J80" s="184" t="s">
        <v>137</v>
      </c>
      <c r="K80" s="581">
        <v>0</v>
      </c>
      <c r="L80" s="581">
        <v>0</v>
      </c>
      <c r="M80" s="581">
        <v>0</v>
      </c>
      <c r="N80" s="581">
        <v>1200</v>
      </c>
      <c r="O80" s="581">
        <v>1200</v>
      </c>
      <c r="P80" s="581">
        <v>1200</v>
      </c>
      <c r="Q80" s="558"/>
      <c r="R80" s="558"/>
      <c r="S80" s="558"/>
      <c r="T80" s="558"/>
      <c r="U80" s="558"/>
      <c r="V80" s="558"/>
      <c r="W80" s="558"/>
      <c r="X80" s="558"/>
      <c r="Y80" s="558"/>
      <c r="Z80" s="558"/>
      <c r="AA80" s="558"/>
      <c r="AB80" s="558"/>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558"/>
      <c r="AY80" s="558"/>
      <c r="AZ80" s="558"/>
      <c r="BA80" s="558"/>
      <c r="BB80" s="558"/>
      <c r="BC80" s="558"/>
      <c r="BD80" s="558"/>
      <c r="BE80" s="558"/>
      <c r="BF80" s="558"/>
      <c r="BG80" s="558"/>
      <c r="BH80" s="558"/>
      <c r="BI80" s="558"/>
      <c r="BJ80" s="558"/>
      <c r="BK80" s="558"/>
      <c r="BL80" s="558"/>
      <c r="BM80" s="558"/>
      <c r="BN80" s="558"/>
      <c r="BO80" s="558"/>
      <c r="BP80" s="558"/>
      <c r="BQ80" s="558"/>
      <c r="BR80" s="558"/>
      <c r="BS80" s="558"/>
      <c r="BT80" s="558"/>
      <c r="BU80" s="558"/>
      <c r="BV80" s="558"/>
      <c r="BW80" s="558"/>
      <c r="BX80" s="558"/>
      <c r="BY80" s="558"/>
      <c r="BZ80" s="558"/>
      <c r="CA80" s="558"/>
      <c r="CB80" s="558"/>
      <c r="CC80" s="558"/>
      <c r="CD80" s="558"/>
      <c r="CE80" s="558"/>
      <c r="CF80" s="558"/>
      <c r="CG80" s="558"/>
      <c r="CH80" s="558"/>
      <c r="CI80" s="558"/>
      <c r="CJ80" s="558"/>
      <c r="CK80" s="558"/>
      <c r="CL80" s="558"/>
      <c r="CM80" s="558"/>
      <c r="CN80" s="558"/>
      <c r="CO80" s="558"/>
      <c r="CP80" s="558"/>
      <c r="CQ80" s="558"/>
      <c r="CR80" s="558"/>
      <c r="CS80" s="558"/>
      <c r="CT80" s="558"/>
      <c r="CU80" s="558"/>
      <c r="CV80" s="558"/>
      <c r="CW80" s="558"/>
      <c r="CX80" s="558"/>
      <c r="CY80" s="558"/>
      <c r="CZ80" s="558"/>
      <c r="DA80" s="558"/>
      <c r="DB80" s="558"/>
      <c r="DC80" s="558"/>
      <c r="DD80" s="558"/>
      <c r="DE80" s="558"/>
      <c r="DF80" s="558"/>
      <c r="DG80" s="558"/>
      <c r="DH80" s="558"/>
      <c r="DI80" s="558"/>
      <c r="DJ80" s="558"/>
      <c r="DK80" s="558"/>
      <c r="DL80" s="558"/>
      <c r="DM80" s="558"/>
      <c r="DN80" s="558"/>
      <c r="DO80" s="558"/>
      <c r="DP80" s="558"/>
      <c r="DQ80" s="558"/>
      <c r="DR80" s="558"/>
      <c r="DS80" s="558"/>
      <c r="DT80" s="558"/>
      <c r="DU80" s="558"/>
      <c r="DV80" s="558"/>
      <c r="DW80" s="558"/>
      <c r="DX80" s="558"/>
      <c r="DY80" s="558"/>
      <c r="DZ80" s="558"/>
      <c r="EA80" s="558"/>
      <c r="EB80" s="558"/>
      <c r="EC80" s="558"/>
      <c r="ED80" s="558"/>
      <c r="EE80" s="558"/>
      <c r="EF80" s="558"/>
      <c r="EG80" s="558"/>
      <c r="EH80" s="558"/>
      <c r="EI80" s="558"/>
      <c r="EJ80" s="558"/>
      <c r="EK80" s="558"/>
      <c r="EL80" s="558"/>
      <c r="EM80" s="558"/>
      <c r="EN80" s="558"/>
      <c r="EO80" s="558"/>
      <c r="EP80" s="558"/>
      <c r="EQ80" s="558"/>
      <c r="ER80" s="558"/>
      <c r="ES80" s="558"/>
    </row>
    <row r="81" spans="1:149" s="580" customFormat="1" ht="21.75" customHeight="1" x14ac:dyDescent="0.25">
      <c r="A81" s="1916"/>
      <c r="B81" s="581" t="s">
        <v>786</v>
      </c>
      <c r="C81" s="1917" t="s">
        <v>818</v>
      </c>
      <c r="D81" s="1918"/>
      <c r="E81" s="1918"/>
      <c r="F81" s="1918"/>
      <c r="G81" s="1918"/>
      <c r="H81" s="1918"/>
      <c r="I81" s="1919"/>
      <c r="J81" s="184" t="s">
        <v>79</v>
      </c>
      <c r="K81" s="581">
        <v>0</v>
      </c>
      <c r="L81" s="581">
        <v>0</v>
      </c>
      <c r="M81" s="581">
        <v>1</v>
      </c>
      <c r="N81" s="581">
        <v>0</v>
      </c>
      <c r="O81" s="581">
        <v>0</v>
      </c>
      <c r="P81" s="581">
        <v>0</v>
      </c>
      <c r="Q81" s="558"/>
      <c r="R81" s="558"/>
      <c r="S81" s="558"/>
      <c r="T81" s="558"/>
      <c r="U81" s="558"/>
      <c r="V81" s="558"/>
      <c r="W81" s="558"/>
      <c r="X81" s="558"/>
      <c r="Y81" s="558"/>
      <c r="Z81" s="558"/>
      <c r="AA81" s="558"/>
      <c r="AB81" s="558"/>
      <c r="AC81" s="558"/>
      <c r="AD81" s="558"/>
      <c r="AE81" s="558"/>
      <c r="AF81" s="558"/>
      <c r="AG81" s="558"/>
      <c r="AH81" s="558"/>
      <c r="AI81" s="558"/>
      <c r="AJ81" s="558"/>
      <c r="AK81" s="558"/>
      <c r="AL81" s="558"/>
      <c r="AM81" s="558"/>
      <c r="AN81" s="558"/>
      <c r="AO81" s="558"/>
      <c r="AP81" s="558"/>
      <c r="AQ81" s="558"/>
      <c r="AR81" s="558"/>
      <c r="AS81" s="558"/>
      <c r="AT81" s="558"/>
      <c r="AU81" s="558"/>
      <c r="AV81" s="558"/>
      <c r="AW81" s="558"/>
      <c r="AX81" s="558"/>
      <c r="AY81" s="558"/>
      <c r="AZ81" s="558"/>
      <c r="BA81" s="558"/>
      <c r="BB81" s="558"/>
      <c r="BC81" s="558"/>
      <c r="BD81" s="558"/>
      <c r="BE81" s="558"/>
      <c r="BF81" s="558"/>
      <c r="BG81" s="558"/>
      <c r="BH81" s="558"/>
      <c r="BI81" s="558"/>
      <c r="BJ81" s="558"/>
      <c r="BK81" s="558"/>
      <c r="BL81" s="558"/>
      <c r="BM81" s="558"/>
      <c r="BN81" s="558"/>
      <c r="BO81" s="558"/>
      <c r="BP81" s="558"/>
      <c r="BQ81" s="558"/>
      <c r="BR81" s="558"/>
      <c r="BS81" s="558"/>
      <c r="BT81" s="558"/>
      <c r="BU81" s="558"/>
      <c r="BV81" s="558"/>
      <c r="BW81" s="558"/>
      <c r="BX81" s="558"/>
      <c r="BY81" s="558"/>
      <c r="BZ81" s="558"/>
      <c r="CA81" s="558"/>
      <c r="CB81" s="558"/>
      <c r="CC81" s="558"/>
      <c r="CD81" s="558"/>
      <c r="CE81" s="558"/>
      <c r="CF81" s="558"/>
      <c r="CG81" s="558"/>
      <c r="CH81" s="558"/>
      <c r="CI81" s="558"/>
      <c r="CJ81" s="558"/>
      <c r="CK81" s="558"/>
      <c r="CL81" s="558"/>
      <c r="CM81" s="558"/>
      <c r="CN81" s="558"/>
      <c r="CO81" s="558"/>
      <c r="CP81" s="558"/>
      <c r="CQ81" s="558"/>
      <c r="CR81" s="558"/>
      <c r="CS81" s="558"/>
      <c r="CT81" s="558"/>
      <c r="CU81" s="558"/>
      <c r="CV81" s="558"/>
      <c r="CW81" s="558"/>
      <c r="CX81" s="558"/>
      <c r="CY81" s="558"/>
      <c r="CZ81" s="558"/>
      <c r="DA81" s="558"/>
      <c r="DB81" s="558"/>
      <c r="DC81" s="558"/>
      <c r="DD81" s="558"/>
      <c r="DE81" s="558"/>
      <c r="DF81" s="558"/>
      <c r="DG81" s="558"/>
      <c r="DH81" s="558"/>
      <c r="DI81" s="558"/>
      <c r="DJ81" s="558"/>
      <c r="DK81" s="558"/>
      <c r="DL81" s="558"/>
      <c r="DM81" s="558"/>
      <c r="DN81" s="558"/>
      <c r="DO81" s="558"/>
      <c r="DP81" s="558"/>
      <c r="DQ81" s="558"/>
      <c r="DR81" s="558"/>
      <c r="DS81" s="558"/>
      <c r="DT81" s="558"/>
      <c r="DU81" s="558"/>
      <c r="DV81" s="558"/>
      <c r="DW81" s="558"/>
      <c r="DX81" s="558"/>
      <c r="DY81" s="558"/>
      <c r="DZ81" s="558"/>
      <c r="EA81" s="558"/>
      <c r="EB81" s="558"/>
      <c r="EC81" s="558"/>
      <c r="ED81" s="558"/>
      <c r="EE81" s="558"/>
      <c r="EF81" s="558"/>
      <c r="EG81" s="558"/>
      <c r="EH81" s="558"/>
      <c r="EI81" s="558"/>
      <c r="EJ81" s="558"/>
      <c r="EK81" s="558"/>
      <c r="EL81" s="558"/>
      <c r="EM81" s="558"/>
      <c r="EN81" s="558"/>
      <c r="EO81" s="558"/>
      <c r="EP81" s="558"/>
      <c r="EQ81" s="558"/>
      <c r="ER81" s="558"/>
      <c r="ES81" s="558"/>
    </row>
    <row r="82" spans="1:149" s="580" customFormat="1" ht="29.25" customHeight="1" x14ac:dyDescent="0.25">
      <c r="A82" s="1916"/>
      <c r="B82" s="854" t="s">
        <v>819</v>
      </c>
      <c r="C82" s="1917" t="s">
        <v>820</v>
      </c>
      <c r="D82" s="1918"/>
      <c r="E82" s="1918"/>
      <c r="F82" s="1918"/>
      <c r="G82" s="1918"/>
      <c r="H82" s="1918"/>
      <c r="I82" s="1919"/>
      <c r="J82" s="184" t="s">
        <v>79</v>
      </c>
      <c r="K82" s="581">
        <v>0</v>
      </c>
      <c r="L82" s="581">
        <v>0</v>
      </c>
      <c r="M82" s="581">
        <v>30000</v>
      </c>
      <c r="N82" s="581">
        <v>0</v>
      </c>
      <c r="O82" s="581">
        <v>0</v>
      </c>
      <c r="P82" s="581">
        <v>0</v>
      </c>
      <c r="Q82" s="558"/>
      <c r="R82" s="558"/>
      <c r="S82" s="558"/>
      <c r="T82" s="558"/>
      <c r="U82" s="558"/>
      <c r="V82" s="558"/>
      <c r="W82" s="558"/>
      <c r="X82" s="558"/>
      <c r="Y82" s="558"/>
      <c r="Z82" s="558"/>
      <c r="AA82" s="558"/>
      <c r="AB82" s="558"/>
      <c r="AC82" s="558"/>
      <c r="AD82" s="558"/>
      <c r="AE82" s="558"/>
      <c r="AF82" s="558"/>
      <c r="AG82" s="558"/>
      <c r="AH82" s="558"/>
      <c r="AI82" s="558"/>
      <c r="AJ82" s="558"/>
      <c r="AK82" s="558"/>
      <c r="AL82" s="558"/>
      <c r="AM82" s="558"/>
      <c r="AN82" s="558"/>
      <c r="AO82" s="558"/>
      <c r="AP82" s="558"/>
      <c r="AQ82" s="558"/>
      <c r="AR82" s="558"/>
      <c r="AS82" s="558"/>
      <c r="AT82" s="558"/>
      <c r="AU82" s="558"/>
      <c r="AV82" s="558"/>
      <c r="AW82" s="558"/>
      <c r="AX82" s="558"/>
      <c r="AY82" s="558"/>
      <c r="AZ82" s="558"/>
      <c r="BA82" s="558"/>
      <c r="BB82" s="558"/>
      <c r="BC82" s="558"/>
      <c r="BD82" s="558"/>
      <c r="BE82" s="558"/>
      <c r="BF82" s="558"/>
      <c r="BG82" s="558"/>
      <c r="BH82" s="558"/>
      <c r="BI82" s="558"/>
      <c r="BJ82" s="558"/>
      <c r="BK82" s="558"/>
      <c r="BL82" s="558"/>
      <c r="BM82" s="558"/>
      <c r="BN82" s="558"/>
      <c r="BO82" s="558"/>
      <c r="BP82" s="558"/>
      <c r="BQ82" s="558"/>
      <c r="BR82" s="558"/>
      <c r="BS82" s="558"/>
      <c r="BT82" s="558"/>
      <c r="BU82" s="558"/>
      <c r="BV82" s="558"/>
      <c r="BW82" s="558"/>
      <c r="BX82" s="558"/>
      <c r="BY82" s="558"/>
      <c r="BZ82" s="558"/>
      <c r="CA82" s="558"/>
      <c r="CB82" s="558"/>
      <c r="CC82" s="558"/>
      <c r="CD82" s="558"/>
      <c r="CE82" s="558"/>
      <c r="CF82" s="558"/>
      <c r="CG82" s="558"/>
      <c r="CH82" s="558"/>
      <c r="CI82" s="558"/>
      <c r="CJ82" s="558"/>
      <c r="CK82" s="558"/>
      <c r="CL82" s="558"/>
      <c r="CM82" s="558"/>
      <c r="CN82" s="558"/>
      <c r="CO82" s="558"/>
      <c r="CP82" s="558"/>
      <c r="CQ82" s="558"/>
      <c r="CR82" s="558"/>
      <c r="CS82" s="558"/>
      <c r="CT82" s="558"/>
      <c r="CU82" s="558"/>
      <c r="CV82" s="558"/>
      <c r="CW82" s="558"/>
      <c r="CX82" s="558"/>
      <c r="CY82" s="558"/>
      <c r="CZ82" s="558"/>
      <c r="DA82" s="558"/>
      <c r="DB82" s="558"/>
      <c r="DC82" s="558"/>
      <c r="DD82" s="558"/>
      <c r="DE82" s="558"/>
      <c r="DF82" s="558"/>
      <c r="DG82" s="558"/>
      <c r="DH82" s="558"/>
      <c r="DI82" s="558"/>
      <c r="DJ82" s="558"/>
      <c r="DK82" s="558"/>
      <c r="DL82" s="558"/>
      <c r="DM82" s="558"/>
      <c r="DN82" s="558"/>
      <c r="DO82" s="558"/>
      <c r="DP82" s="558"/>
      <c r="DQ82" s="558"/>
      <c r="DR82" s="558"/>
      <c r="DS82" s="558"/>
      <c r="DT82" s="558"/>
      <c r="DU82" s="558"/>
      <c r="DV82" s="558"/>
      <c r="DW82" s="558"/>
      <c r="DX82" s="558"/>
      <c r="DY82" s="558"/>
      <c r="DZ82" s="558"/>
      <c r="EA82" s="558"/>
      <c r="EB82" s="558"/>
      <c r="EC82" s="558"/>
      <c r="ED82" s="558"/>
      <c r="EE82" s="558"/>
      <c r="EF82" s="558"/>
      <c r="EG82" s="558"/>
      <c r="EH82" s="558"/>
      <c r="EI82" s="558"/>
      <c r="EJ82" s="558"/>
      <c r="EK82" s="558"/>
      <c r="EL82" s="558"/>
      <c r="EM82" s="558"/>
      <c r="EN82" s="558"/>
      <c r="EO82" s="558"/>
      <c r="EP82" s="558"/>
      <c r="EQ82" s="558"/>
      <c r="ER82" s="558"/>
      <c r="ES82" s="558"/>
    </row>
    <row r="83" spans="1:149" s="580" customFormat="1" ht="16.149999999999999" customHeight="1" x14ac:dyDescent="0.25">
      <c r="A83" s="1916" t="s">
        <v>586</v>
      </c>
      <c r="B83" s="581" t="s">
        <v>123</v>
      </c>
      <c r="C83" s="1512" t="s">
        <v>627</v>
      </c>
      <c r="D83" s="1512"/>
      <c r="E83" s="1512"/>
      <c r="F83" s="1512"/>
      <c r="G83" s="1512"/>
      <c r="H83" s="1512"/>
      <c r="I83" s="1512"/>
      <c r="J83" s="184" t="s">
        <v>79</v>
      </c>
      <c r="K83" s="184">
        <v>110413</v>
      </c>
      <c r="L83" s="855">
        <v>92026</v>
      </c>
      <c r="M83" s="184">
        <v>150000</v>
      </c>
      <c r="N83" s="581">
        <v>150000</v>
      </c>
      <c r="O83" s="581">
        <v>150000</v>
      </c>
      <c r="P83" s="581">
        <v>150000</v>
      </c>
      <c r="Q83" s="558"/>
      <c r="R83" s="558"/>
      <c r="S83" s="558"/>
      <c r="T83" s="558"/>
      <c r="U83" s="558"/>
      <c r="V83" s="558"/>
      <c r="W83" s="558"/>
      <c r="X83" s="558"/>
      <c r="Y83" s="558"/>
      <c r="Z83" s="558"/>
      <c r="AA83" s="558"/>
      <c r="AB83" s="558"/>
      <c r="AC83" s="558"/>
      <c r="AD83" s="558"/>
      <c r="AE83" s="558"/>
      <c r="AF83" s="558"/>
      <c r="AG83" s="558"/>
      <c r="AH83" s="558"/>
      <c r="AI83" s="558"/>
      <c r="AJ83" s="558"/>
      <c r="AK83" s="558"/>
      <c r="AL83" s="558"/>
      <c r="AM83" s="558"/>
      <c r="AN83" s="558"/>
      <c r="AO83" s="558"/>
      <c r="AP83" s="558"/>
      <c r="AQ83" s="558"/>
      <c r="AR83" s="558"/>
      <c r="AS83" s="558"/>
      <c r="AT83" s="558"/>
      <c r="AU83" s="558"/>
      <c r="AV83" s="558"/>
      <c r="AW83" s="558"/>
      <c r="AX83" s="558"/>
      <c r="AY83" s="558"/>
      <c r="AZ83" s="558"/>
      <c r="BA83" s="558"/>
      <c r="BB83" s="558"/>
      <c r="BC83" s="558"/>
      <c r="BD83" s="558"/>
      <c r="BE83" s="558"/>
      <c r="BF83" s="558"/>
      <c r="BG83" s="558"/>
      <c r="BH83" s="558"/>
      <c r="BI83" s="558"/>
      <c r="BJ83" s="558"/>
      <c r="BK83" s="558"/>
      <c r="BL83" s="558"/>
      <c r="BM83" s="558"/>
      <c r="BN83" s="558"/>
      <c r="BO83" s="558"/>
      <c r="BP83" s="558"/>
      <c r="BQ83" s="558"/>
      <c r="BR83" s="558"/>
      <c r="BS83" s="558"/>
      <c r="BT83" s="558"/>
      <c r="BU83" s="558"/>
      <c r="BV83" s="558"/>
      <c r="BW83" s="558"/>
      <c r="BX83" s="558"/>
      <c r="BY83" s="558"/>
      <c r="BZ83" s="558"/>
      <c r="CA83" s="558"/>
      <c r="CB83" s="558"/>
      <c r="CC83" s="558"/>
      <c r="CD83" s="558"/>
      <c r="CE83" s="558"/>
      <c r="CF83" s="558"/>
      <c r="CG83" s="558"/>
      <c r="CH83" s="558"/>
      <c r="CI83" s="558"/>
      <c r="CJ83" s="558"/>
      <c r="CK83" s="558"/>
      <c r="CL83" s="558"/>
      <c r="CM83" s="558"/>
      <c r="CN83" s="558"/>
      <c r="CO83" s="558"/>
      <c r="CP83" s="558"/>
      <c r="CQ83" s="558"/>
      <c r="CR83" s="558"/>
      <c r="CS83" s="558"/>
      <c r="CT83" s="558"/>
      <c r="CU83" s="558"/>
      <c r="CV83" s="558"/>
      <c r="CW83" s="558"/>
      <c r="CX83" s="558"/>
      <c r="CY83" s="558"/>
      <c r="CZ83" s="558"/>
      <c r="DA83" s="558"/>
      <c r="DB83" s="558"/>
      <c r="DC83" s="558"/>
      <c r="DD83" s="558"/>
      <c r="DE83" s="558"/>
      <c r="DF83" s="558"/>
      <c r="DG83" s="558"/>
      <c r="DH83" s="558"/>
      <c r="DI83" s="558"/>
      <c r="DJ83" s="558"/>
      <c r="DK83" s="558"/>
      <c r="DL83" s="558"/>
      <c r="DM83" s="558"/>
      <c r="DN83" s="558"/>
      <c r="DO83" s="558"/>
      <c r="DP83" s="558"/>
      <c r="DQ83" s="558"/>
      <c r="DR83" s="558"/>
      <c r="DS83" s="558"/>
      <c r="DT83" s="558"/>
      <c r="DU83" s="558"/>
      <c r="DV83" s="558"/>
      <c r="DW83" s="558"/>
      <c r="DX83" s="558"/>
      <c r="DY83" s="558"/>
      <c r="DZ83" s="558"/>
      <c r="EA83" s="558"/>
      <c r="EB83" s="558"/>
      <c r="EC83" s="558"/>
      <c r="ED83" s="558"/>
      <c r="EE83" s="558"/>
      <c r="EF83" s="558"/>
      <c r="EG83" s="558"/>
      <c r="EH83" s="558"/>
      <c r="EI83" s="558"/>
      <c r="EJ83" s="558"/>
      <c r="EK83" s="558"/>
      <c r="EL83" s="558"/>
      <c r="EM83" s="558"/>
      <c r="EN83" s="558"/>
      <c r="EO83" s="558"/>
      <c r="EP83" s="558"/>
      <c r="EQ83" s="558"/>
      <c r="ER83" s="558"/>
      <c r="ES83" s="558"/>
    </row>
    <row r="84" spans="1:149" s="580" customFormat="1" ht="18.75" customHeight="1" x14ac:dyDescent="0.25">
      <c r="A84" s="1916"/>
      <c r="B84" s="581" t="s">
        <v>80</v>
      </c>
      <c r="C84" s="1512" t="s">
        <v>628</v>
      </c>
      <c r="D84" s="1512"/>
      <c r="E84" s="1512"/>
      <c r="F84" s="1512"/>
      <c r="G84" s="1512"/>
      <c r="H84" s="1512"/>
      <c r="I84" s="1512"/>
      <c r="J84" s="184" t="s">
        <v>138</v>
      </c>
      <c r="K84" s="184">
        <v>38847.9</v>
      </c>
      <c r="L84" s="855">
        <v>29100</v>
      </c>
      <c r="M84" s="184">
        <v>50000</v>
      </c>
      <c r="N84" s="581">
        <v>50000</v>
      </c>
      <c r="O84" s="581">
        <v>50000</v>
      </c>
      <c r="P84" s="581">
        <v>50000</v>
      </c>
      <c r="Q84" s="558"/>
      <c r="R84" s="558"/>
      <c r="S84" s="558"/>
      <c r="T84" s="558"/>
      <c r="U84" s="558"/>
      <c r="V84" s="558"/>
      <c r="W84" s="558"/>
      <c r="X84" s="558"/>
      <c r="Y84" s="558"/>
      <c r="Z84" s="558"/>
      <c r="AA84" s="558"/>
      <c r="AB84" s="558"/>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58"/>
      <c r="AY84" s="558"/>
      <c r="AZ84" s="558"/>
      <c r="BA84" s="558"/>
      <c r="BB84" s="558"/>
      <c r="BC84" s="558"/>
      <c r="BD84" s="558"/>
      <c r="BE84" s="558"/>
      <c r="BF84" s="558"/>
      <c r="BG84" s="558"/>
      <c r="BH84" s="558"/>
      <c r="BI84" s="558"/>
      <c r="BJ84" s="558"/>
      <c r="BK84" s="558"/>
      <c r="BL84" s="558"/>
      <c r="BM84" s="558"/>
      <c r="BN84" s="558"/>
      <c r="BO84" s="558"/>
      <c r="BP84" s="558"/>
      <c r="BQ84" s="558"/>
      <c r="BR84" s="558"/>
      <c r="BS84" s="558"/>
      <c r="BT84" s="558"/>
      <c r="BU84" s="558"/>
      <c r="BV84" s="558"/>
      <c r="BW84" s="558"/>
      <c r="BX84" s="558"/>
      <c r="BY84" s="558"/>
      <c r="BZ84" s="558"/>
      <c r="CA84" s="558"/>
      <c r="CB84" s="558"/>
      <c r="CC84" s="558"/>
      <c r="CD84" s="558"/>
      <c r="CE84" s="558"/>
      <c r="CF84" s="558"/>
      <c r="CG84" s="558"/>
      <c r="CH84" s="558"/>
      <c r="CI84" s="558"/>
      <c r="CJ84" s="558"/>
      <c r="CK84" s="558"/>
      <c r="CL84" s="558"/>
      <c r="CM84" s="558"/>
      <c r="CN84" s="558"/>
      <c r="CO84" s="558"/>
      <c r="CP84" s="558"/>
      <c r="CQ84" s="558"/>
      <c r="CR84" s="558"/>
      <c r="CS84" s="558"/>
      <c r="CT84" s="558"/>
      <c r="CU84" s="558"/>
      <c r="CV84" s="558"/>
      <c r="CW84" s="558"/>
      <c r="CX84" s="558"/>
      <c r="CY84" s="558"/>
      <c r="CZ84" s="558"/>
      <c r="DA84" s="558"/>
      <c r="DB84" s="558"/>
      <c r="DC84" s="558"/>
      <c r="DD84" s="558"/>
      <c r="DE84" s="558"/>
      <c r="DF84" s="558"/>
      <c r="DG84" s="558"/>
      <c r="DH84" s="558"/>
      <c r="DI84" s="558"/>
      <c r="DJ84" s="558"/>
      <c r="DK84" s="558"/>
      <c r="DL84" s="558"/>
      <c r="DM84" s="558"/>
      <c r="DN84" s="558"/>
      <c r="DO84" s="558"/>
      <c r="DP84" s="558"/>
      <c r="DQ84" s="558"/>
      <c r="DR84" s="558"/>
      <c r="DS84" s="558"/>
      <c r="DT84" s="558"/>
      <c r="DU84" s="558"/>
      <c r="DV84" s="558"/>
      <c r="DW84" s="558"/>
      <c r="DX84" s="558"/>
      <c r="DY84" s="558"/>
      <c r="DZ84" s="558"/>
      <c r="EA84" s="558"/>
      <c r="EB84" s="558"/>
      <c r="EC84" s="558"/>
      <c r="ED84" s="558"/>
      <c r="EE84" s="558"/>
      <c r="EF84" s="558"/>
      <c r="EG84" s="558"/>
      <c r="EH84" s="558"/>
      <c r="EI84" s="558"/>
      <c r="EJ84" s="558"/>
      <c r="EK84" s="558"/>
      <c r="EL84" s="558"/>
      <c r="EM84" s="558"/>
      <c r="EN84" s="558"/>
      <c r="EO84" s="558"/>
      <c r="EP84" s="558"/>
      <c r="EQ84" s="558"/>
      <c r="ER84" s="558"/>
      <c r="ES84" s="558"/>
    </row>
    <row r="85" spans="1:149" s="580" customFormat="1" ht="18.75" customHeight="1" x14ac:dyDescent="0.25">
      <c r="A85" s="1916"/>
      <c r="B85" s="581" t="s">
        <v>103</v>
      </c>
      <c r="C85" s="1512" t="s">
        <v>629</v>
      </c>
      <c r="D85" s="1512"/>
      <c r="E85" s="1512"/>
      <c r="F85" s="1512"/>
      <c r="G85" s="1512"/>
      <c r="H85" s="1512"/>
      <c r="I85" s="1512"/>
      <c r="J85" s="184" t="s">
        <v>79</v>
      </c>
      <c r="K85" s="184">
        <v>283</v>
      </c>
      <c r="L85" s="184">
        <v>373</v>
      </c>
      <c r="M85" s="184">
        <v>400</v>
      </c>
      <c r="N85" s="581">
        <v>400</v>
      </c>
      <c r="O85" s="581">
        <v>400</v>
      </c>
      <c r="P85" s="581">
        <v>400</v>
      </c>
      <c r="Q85" s="558"/>
      <c r="R85" s="558"/>
      <c r="S85" s="558"/>
      <c r="T85" s="558"/>
      <c r="U85" s="558"/>
      <c r="V85" s="558"/>
      <c r="W85" s="558"/>
      <c r="X85" s="558"/>
      <c r="Y85" s="558"/>
      <c r="Z85" s="558"/>
      <c r="AA85" s="558"/>
      <c r="AB85" s="558"/>
      <c r="AC85" s="558"/>
      <c r="AD85" s="558"/>
      <c r="AE85" s="558"/>
      <c r="AF85" s="558"/>
      <c r="AG85" s="558"/>
      <c r="AH85" s="558"/>
      <c r="AI85" s="558"/>
      <c r="AJ85" s="558"/>
      <c r="AK85" s="558"/>
      <c r="AL85" s="558"/>
      <c r="AM85" s="558"/>
      <c r="AN85" s="558"/>
      <c r="AO85" s="558"/>
      <c r="AP85" s="558"/>
      <c r="AQ85" s="558"/>
      <c r="AR85" s="558"/>
      <c r="AS85" s="558"/>
      <c r="AT85" s="558"/>
      <c r="AU85" s="558"/>
      <c r="AV85" s="558"/>
      <c r="AW85" s="558"/>
      <c r="AX85" s="558"/>
      <c r="AY85" s="558"/>
      <c r="AZ85" s="558"/>
      <c r="BA85" s="558"/>
      <c r="BB85" s="558"/>
      <c r="BC85" s="558"/>
      <c r="BD85" s="558"/>
      <c r="BE85" s="558"/>
      <c r="BF85" s="558"/>
      <c r="BG85" s="558"/>
      <c r="BH85" s="558"/>
      <c r="BI85" s="558"/>
      <c r="BJ85" s="558"/>
      <c r="BK85" s="558"/>
      <c r="BL85" s="558"/>
      <c r="BM85" s="558"/>
      <c r="BN85" s="558"/>
      <c r="BO85" s="558"/>
      <c r="BP85" s="558"/>
      <c r="BQ85" s="558"/>
      <c r="BR85" s="558"/>
      <c r="BS85" s="558"/>
      <c r="BT85" s="558"/>
      <c r="BU85" s="558"/>
      <c r="BV85" s="558"/>
      <c r="BW85" s="558"/>
      <c r="BX85" s="558"/>
      <c r="BY85" s="558"/>
      <c r="BZ85" s="558"/>
      <c r="CA85" s="558"/>
      <c r="CB85" s="558"/>
      <c r="CC85" s="558"/>
      <c r="CD85" s="558"/>
      <c r="CE85" s="558"/>
      <c r="CF85" s="558"/>
      <c r="CG85" s="558"/>
      <c r="CH85" s="558"/>
      <c r="CI85" s="558"/>
      <c r="CJ85" s="558"/>
      <c r="CK85" s="558"/>
      <c r="CL85" s="558"/>
      <c r="CM85" s="558"/>
      <c r="CN85" s="558"/>
      <c r="CO85" s="558"/>
      <c r="CP85" s="558"/>
      <c r="CQ85" s="558"/>
      <c r="CR85" s="558"/>
      <c r="CS85" s="558"/>
      <c r="CT85" s="558"/>
      <c r="CU85" s="558"/>
      <c r="CV85" s="558"/>
      <c r="CW85" s="558"/>
      <c r="CX85" s="558"/>
      <c r="CY85" s="558"/>
      <c r="CZ85" s="558"/>
      <c r="DA85" s="558"/>
      <c r="DB85" s="558"/>
      <c r="DC85" s="558"/>
      <c r="DD85" s="558"/>
      <c r="DE85" s="558"/>
      <c r="DF85" s="558"/>
      <c r="DG85" s="558"/>
      <c r="DH85" s="558"/>
      <c r="DI85" s="558"/>
      <c r="DJ85" s="558"/>
      <c r="DK85" s="558"/>
      <c r="DL85" s="558"/>
      <c r="DM85" s="558"/>
      <c r="DN85" s="558"/>
      <c r="DO85" s="558"/>
      <c r="DP85" s="558"/>
      <c r="DQ85" s="558"/>
      <c r="DR85" s="558"/>
      <c r="DS85" s="558"/>
      <c r="DT85" s="558"/>
      <c r="DU85" s="558"/>
      <c r="DV85" s="558"/>
      <c r="DW85" s="558"/>
      <c r="DX85" s="558"/>
      <c r="DY85" s="558"/>
      <c r="DZ85" s="558"/>
      <c r="EA85" s="558"/>
      <c r="EB85" s="558"/>
      <c r="EC85" s="558"/>
      <c r="ED85" s="558"/>
      <c r="EE85" s="558"/>
      <c r="EF85" s="558"/>
      <c r="EG85" s="558"/>
      <c r="EH85" s="558"/>
      <c r="EI85" s="558"/>
      <c r="EJ85" s="558"/>
      <c r="EK85" s="558"/>
      <c r="EL85" s="558"/>
      <c r="EM85" s="558"/>
      <c r="EN85" s="558"/>
      <c r="EO85" s="558"/>
      <c r="EP85" s="558"/>
      <c r="EQ85" s="558"/>
      <c r="ER85" s="558"/>
      <c r="ES85" s="558"/>
    </row>
    <row r="86" spans="1:149" s="580" customFormat="1" ht="18.75" customHeight="1" x14ac:dyDescent="0.25">
      <c r="A86" s="1916"/>
      <c r="B86" s="581" t="s">
        <v>81</v>
      </c>
      <c r="C86" s="1917" t="s">
        <v>630</v>
      </c>
      <c r="D86" s="1918"/>
      <c r="E86" s="1918"/>
      <c r="F86" s="1918"/>
      <c r="G86" s="1918"/>
      <c r="H86" s="1918"/>
      <c r="I86" s="1919"/>
      <c r="J86" s="184" t="s">
        <v>138</v>
      </c>
      <c r="K86" s="184">
        <v>971938</v>
      </c>
      <c r="L86" s="184">
        <v>1034988</v>
      </c>
      <c r="M86" s="184">
        <v>800000</v>
      </c>
      <c r="N86" s="581">
        <v>800000</v>
      </c>
      <c r="O86" s="581">
        <v>800000</v>
      </c>
      <c r="P86" s="581">
        <v>800000</v>
      </c>
      <c r="Q86" s="558"/>
      <c r="R86" s="558"/>
      <c r="S86" s="558"/>
      <c r="T86" s="558"/>
      <c r="U86" s="558"/>
      <c r="V86" s="558"/>
      <c r="W86" s="558"/>
      <c r="X86" s="558"/>
      <c r="Y86" s="558"/>
      <c r="Z86" s="558"/>
      <c r="AA86" s="558"/>
      <c r="AB86" s="558"/>
      <c r="AC86" s="558"/>
      <c r="AD86" s="558"/>
      <c r="AE86" s="558"/>
      <c r="AF86" s="558"/>
      <c r="AG86" s="558"/>
      <c r="AH86" s="558"/>
      <c r="AI86" s="558"/>
      <c r="AJ86" s="558"/>
      <c r="AK86" s="558"/>
      <c r="AL86" s="558"/>
      <c r="AM86" s="558"/>
      <c r="AN86" s="558"/>
      <c r="AO86" s="558"/>
      <c r="AP86" s="558"/>
      <c r="AQ86" s="558"/>
      <c r="AR86" s="558"/>
      <c r="AS86" s="558"/>
      <c r="AT86" s="558"/>
      <c r="AU86" s="558"/>
      <c r="AV86" s="558"/>
      <c r="AW86" s="558"/>
      <c r="AX86" s="558"/>
      <c r="AY86" s="558"/>
      <c r="AZ86" s="558"/>
      <c r="BA86" s="558"/>
      <c r="BB86" s="558"/>
      <c r="BC86" s="558"/>
      <c r="BD86" s="558"/>
      <c r="BE86" s="558"/>
      <c r="BF86" s="558"/>
      <c r="BG86" s="558"/>
      <c r="BH86" s="558"/>
      <c r="BI86" s="558"/>
      <c r="BJ86" s="558"/>
      <c r="BK86" s="558"/>
      <c r="BL86" s="558"/>
      <c r="BM86" s="558"/>
      <c r="BN86" s="558"/>
      <c r="BO86" s="558"/>
      <c r="BP86" s="558"/>
      <c r="BQ86" s="558"/>
      <c r="BR86" s="558"/>
      <c r="BS86" s="558"/>
      <c r="BT86" s="558"/>
      <c r="BU86" s="558"/>
      <c r="BV86" s="558"/>
      <c r="BW86" s="558"/>
      <c r="BX86" s="558"/>
      <c r="BY86" s="558"/>
      <c r="BZ86" s="558"/>
      <c r="CA86" s="558"/>
      <c r="CB86" s="558"/>
      <c r="CC86" s="558"/>
      <c r="CD86" s="558"/>
      <c r="CE86" s="558"/>
      <c r="CF86" s="558"/>
      <c r="CG86" s="558"/>
      <c r="CH86" s="558"/>
      <c r="CI86" s="558"/>
      <c r="CJ86" s="558"/>
      <c r="CK86" s="558"/>
      <c r="CL86" s="558"/>
      <c r="CM86" s="558"/>
      <c r="CN86" s="558"/>
      <c r="CO86" s="558"/>
      <c r="CP86" s="558"/>
      <c r="CQ86" s="558"/>
      <c r="CR86" s="558"/>
      <c r="CS86" s="558"/>
      <c r="CT86" s="558"/>
      <c r="CU86" s="558"/>
      <c r="CV86" s="558"/>
      <c r="CW86" s="558"/>
      <c r="CX86" s="558"/>
      <c r="CY86" s="558"/>
      <c r="CZ86" s="558"/>
      <c r="DA86" s="558"/>
      <c r="DB86" s="558"/>
      <c r="DC86" s="558"/>
      <c r="DD86" s="558"/>
      <c r="DE86" s="558"/>
      <c r="DF86" s="558"/>
      <c r="DG86" s="558"/>
      <c r="DH86" s="558"/>
      <c r="DI86" s="558"/>
      <c r="DJ86" s="558"/>
      <c r="DK86" s="558"/>
      <c r="DL86" s="558"/>
      <c r="DM86" s="558"/>
      <c r="DN86" s="558"/>
      <c r="DO86" s="558"/>
      <c r="DP86" s="558"/>
      <c r="DQ86" s="558"/>
      <c r="DR86" s="558"/>
      <c r="DS86" s="558"/>
      <c r="DT86" s="558"/>
      <c r="DU86" s="558"/>
      <c r="DV86" s="558"/>
      <c r="DW86" s="558"/>
      <c r="DX86" s="558"/>
      <c r="DY86" s="558"/>
      <c r="DZ86" s="558"/>
      <c r="EA86" s="558"/>
      <c r="EB86" s="558"/>
      <c r="EC86" s="558"/>
      <c r="ED86" s="558"/>
      <c r="EE86" s="558"/>
      <c r="EF86" s="558"/>
      <c r="EG86" s="558"/>
      <c r="EH86" s="558"/>
      <c r="EI86" s="558"/>
      <c r="EJ86" s="558"/>
      <c r="EK86" s="558"/>
      <c r="EL86" s="558"/>
      <c r="EM86" s="558"/>
      <c r="EN86" s="558"/>
      <c r="EO86" s="558"/>
      <c r="EP86" s="558"/>
      <c r="EQ86" s="558"/>
      <c r="ER86" s="558"/>
      <c r="ES86" s="558"/>
    </row>
    <row r="87" spans="1:149" s="580" customFormat="1" ht="39" customHeight="1" x14ac:dyDescent="0.25">
      <c r="A87" s="1916"/>
      <c r="B87" s="581" t="s">
        <v>104</v>
      </c>
      <c r="C87" s="1917" t="s">
        <v>821</v>
      </c>
      <c r="D87" s="1918"/>
      <c r="E87" s="1918"/>
      <c r="F87" s="1918"/>
      <c r="G87" s="1918"/>
      <c r="H87" s="1918"/>
      <c r="I87" s="1919"/>
      <c r="J87" s="184" t="s">
        <v>79</v>
      </c>
      <c r="K87" s="184">
        <v>0</v>
      </c>
      <c r="L87" s="184">
        <v>0</v>
      </c>
      <c r="M87" s="184">
        <v>18</v>
      </c>
      <c r="N87" s="581">
        <v>0</v>
      </c>
      <c r="O87" s="581">
        <v>0</v>
      </c>
      <c r="P87" s="581">
        <v>0</v>
      </c>
      <c r="Q87" s="558"/>
      <c r="R87" s="558"/>
      <c r="S87" s="558"/>
      <c r="T87" s="558"/>
      <c r="U87" s="558"/>
      <c r="V87" s="558"/>
      <c r="W87" s="558"/>
      <c r="X87" s="558"/>
      <c r="Y87" s="558"/>
      <c r="Z87" s="558"/>
      <c r="AA87" s="558"/>
      <c r="AB87" s="558"/>
      <c r="AC87" s="558"/>
      <c r="AD87" s="558"/>
      <c r="AE87" s="558"/>
      <c r="AF87" s="558"/>
      <c r="AG87" s="558"/>
      <c r="AH87" s="558"/>
      <c r="AI87" s="558"/>
      <c r="AJ87" s="558"/>
      <c r="AK87" s="558"/>
      <c r="AL87" s="558"/>
      <c r="AM87" s="558"/>
      <c r="AN87" s="558"/>
      <c r="AO87" s="558"/>
      <c r="AP87" s="558"/>
      <c r="AQ87" s="558"/>
      <c r="AR87" s="558"/>
      <c r="AS87" s="558"/>
      <c r="AT87" s="558"/>
      <c r="AU87" s="558"/>
      <c r="AV87" s="558"/>
      <c r="AW87" s="558"/>
      <c r="AX87" s="558"/>
      <c r="AY87" s="558"/>
      <c r="AZ87" s="558"/>
      <c r="BA87" s="558"/>
      <c r="BB87" s="558"/>
      <c r="BC87" s="558"/>
      <c r="BD87" s="558"/>
      <c r="BE87" s="558"/>
      <c r="BF87" s="558"/>
      <c r="BG87" s="558"/>
      <c r="BH87" s="558"/>
      <c r="BI87" s="558"/>
      <c r="BJ87" s="558"/>
      <c r="BK87" s="558"/>
      <c r="BL87" s="558"/>
      <c r="BM87" s="558"/>
      <c r="BN87" s="558"/>
      <c r="BO87" s="558"/>
      <c r="BP87" s="558"/>
      <c r="BQ87" s="558"/>
      <c r="BR87" s="558"/>
      <c r="BS87" s="558"/>
      <c r="BT87" s="558"/>
      <c r="BU87" s="558"/>
      <c r="BV87" s="558"/>
      <c r="BW87" s="558"/>
      <c r="BX87" s="558"/>
      <c r="BY87" s="558"/>
      <c r="BZ87" s="558"/>
      <c r="CA87" s="558"/>
      <c r="CB87" s="558"/>
      <c r="CC87" s="558"/>
      <c r="CD87" s="558"/>
      <c r="CE87" s="558"/>
      <c r="CF87" s="558"/>
      <c r="CG87" s="558"/>
      <c r="CH87" s="558"/>
      <c r="CI87" s="558"/>
      <c r="CJ87" s="558"/>
      <c r="CK87" s="558"/>
      <c r="CL87" s="558"/>
      <c r="CM87" s="558"/>
      <c r="CN87" s="558"/>
      <c r="CO87" s="558"/>
      <c r="CP87" s="558"/>
      <c r="CQ87" s="558"/>
      <c r="CR87" s="558"/>
      <c r="CS87" s="558"/>
      <c r="CT87" s="558"/>
      <c r="CU87" s="558"/>
      <c r="CV87" s="558"/>
      <c r="CW87" s="558"/>
      <c r="CX87" s="558"/>
      <c r="CY87" s="558"/>
      <c r="CZ87" s="558"/>
      <c r="DA87" s="558"/>
      <c r="DB87" s="558"/>
      <c r="DC87" s="558"/>
      <c r="DD87" s="558"/>
      <c r="DE87" s="558"/>
      <c r="DF87" s="558"/>
      <c r="DG87" s="558"/>
      <c r="DH87" s="558"/>
      <c r="DI87" s="558"/>
      <c r="DJ87" s="558"/>
      <c r="DK87" s="558"/>
      <c r="DL87" s="558"/>
      <c r="DM87" s="558"/>
      <c r="DN87" s="558"/>
      <c r="DO87" s="558"/>
      <c r="DP87" s="558"/>
      <c r="DQ87" s="558"/>
      <c r="DR87" s="558"/>
      <c r="DS87" s="558"/>
      <c r="DT87" s="558"/>
      <c r="DU87" s="558"/>
      <c r="DV87" s="558"/>
      <c r="DW87" s="558"/>
      <c r="DX87" s="558"/>
      <c r="DY87" s="558"/>
      <c r="DZ87" s="558"/>
      <c r="EA87" s="558"/>
      <c r="EB87" s="558"/>
      <c r="EC87" s="558"/>
      <c r="ED87" s="558"/>
      <c r="EE87" s="558"/>
      <c r="EF87" s="558"/>
      <c r="EG87" s="558"/>
      <c r="EH87" s="558"/>
      <c r="EI87" s="558"/>
      <c r="EJ87" s="558"/>
      <c r="EK87" s="558"/>
      <c r="EL87" s="558"/>
      <c r="EM87" s="558"/>
      <c r="EN87" s="558"/>
      <c r="EO87" s="558"/>
      <c r="EP87" s="558"/>
      <c r="EQ87" s="558"/>
      <c r="ER87" s="558"/>
      <c r="ES87" s="558"/>
    </row>
    <row r="88" spans="1:149" s="580" customFormat="1" ht="31.9" customHeight="1" x14ac:dyDescent="0.25">
      <c r="A88" s="1916" t="s">
        <v>25</v>
      </c>
      <c r="B88" s="581" t="s">
        <v>86</v>
      </c>
      <c r="C88" s="1512" t="s">
        <v>631</v>
      </c>
      <c r="D88" s="1512"/>
      <c r="E88" s="1512"/>
      <c r="F88" s="1512"/>
      <c r="G88" s="1512"/>
      <c r="H88" s="1512"/>
      <c r="I88" s="1512"/>
      <c r="J88" s="184" t="s">
        <v>632</v>
      </c>
      <c r="K88" s="581">
        <v>25</v>
      </c>
      <c r="L88" s="581">
        <v>20</v>
      </c>
      <c r="M88" s="581">
        <v>20</v>
      </c>
      <c r="N88" s="581">
        <v>20</v>
      </c>
      <c r="O88" s="581">
        <v>15</v>
      </c>
      <c r="P88" s="581">
        <v>10</v>
      </c>
      <c r="Q88" s="558"/>
      <c r="R88" s="558"/>
      <c r="S88" s="558"/>
      <c r="T88" s="558"/>
      <c r="U88" s="558"/>
      <c r="V88" s="558"/>
      <c r="W88" s="558"/>
      <c r="X88" s="558"/>
      <c r="Y88" s="558"/>
      <c r="Z88" s="558"/>
      <c r="AA88" s="558"/>
      <c r="AB88" s="558"/>
      <c r="AC88" s="558"/>
      <c r="AD88" s="558"/>
      <c r="AE88" s="558"/>
      <c r="AF88" s="558"/>
      <c r="AG88" s="558"/>
      <c r="AH88" s="558"/>
      <c r="AI88" s="558"/>
      <c r="AJ88" s="558"/>
      <c r="AK88" s="558"/>
      <c r="AL88" s="558"/>
      <c r="AM88" s="558"/>
      <c r="AN88" s="558"/>
      <c r="AO88" s="558"/>
      <c r="AP88" s="558"/>
      <c r="AQ88" s="558"/>
      <c r="AR88" s="558"/>
      <c r="AS88" s="558"/>
      <c r="AT88" s="558"/>
      <c r="AU88" s="558"/>
      <c r="AV88" s="558"/>
      <c r="AW88" s="558"/>
      <c r="AX88" s="558"/>
      <c r="AY88" s="558"/>
      <c r="AZ88" s="558"/>
      <c r="BA88" s="558"/>
      <c r="BB88" s="558"/>
      <c r="BC88" s="558"/>
      <c r="BD88" s="558"/>
      <c r="BE88" s="558"/>
      <c r="BF88" s="558"/>
      <c r="BG88" s="558"/>
      <c r="BH88" s="558"/>
      <c r="BI88" s="558"/>
      <c r="BJ88" s="558"/>
      <c r="BK88" s="558"/>
      <c r="BL88" s="558"/>
      <c r="BM88" s="558"/>
      <c r="BN88" s="558"/>
      <c r="BO88" s="558"/>
      <c r="BP88" s="558"/>
      <c r="BQ88" s="558"/>
      <c r="BR88" s="558"/>
      <c r="BS88" s="558"/>
      <c r="BT88" s="558"/>
      <c r="BU88" s="558"/>
      <c r="BV88" s="558"/>
      <c r="BW88" s="558"/>
      <c r="BX88" s="558"/>
      <c r="BY88" s="558"/>
      <c r="BZ88" s="558"/>
      <c r="CA88" s="558"/>
      <c r="CB88" s="558"/>
      <c r="CC88" s="558"/>
      <c r="CD88" s="558"/>
      <c r="CE88" s="558"/>
      <c r="CF88" s="558"/>
      <c r="CG88" s="558"/>
      <c r="CH88" s="558"/>
      <c r="CI88" s="558"/>
      <c r="CJ88" s="558"/>
      <c r="CK88" s="558"/>
      <c r="CL88" s="558"/>
      <c r="CM88" s="558"/>
      <c r="CN88" s="558"/>
      <c r="CO88" s="558"/>
      <c r="CP88" s="558"/>
      <c r="CQ88" s="558"/>
      <c r="CR88" s="558"/>
      <c r="CS88" s="558"/>
      <c r="CT88" s="558"/>
      <c r="CU88" s="558"/>
      <c r="CV88" s="558"/>
      <c r="CW88" s="558"/>
      <c r="CX88" s="558"/>
      <c r="CY88" s="558"/>
      <c r="CZ88" s="558"/>
      <c r="DA88" s="558"/>
      <c r="DB88" s="558"/>
      <c r="DC88" s="558"/>
      <c r="DD88" s="558"/>
      <c r="DE88" s="558"/>
      <c r="DF88" s="558"/>
      <c r="DG88" s="558"/>
      <c r="DH88" s="558"/>
      <c r="DI88" s="558"/>
      <c r="DJ88" s="558"/>
      <c r="DK88" s="558"/>
      <c r="DL88" s="558"/>
      <c r="DM88" s="558"/>
      <c r="DN88" s="558"/>
      <c r="DO88" s="558"/>
      <c r="DP88" s="558"/>
      <c r="DQ88" s="558"/>
      <c r="DR88" s="558"/>
      <c r="DS88" s="558"/>
      <c r="DT88" s="558"/>
      <c r="DU88" s="558"/>
      <c r="DV88" s="558"/>
      <c r="DW88" s="558"/>
      <c r="DX88" s="558"/>
      <c r="DY88" s="558"/>
      <c r="DZ88" s="558"/>
      <c r="EA88" s="558"/>
      <c r="EB88" s="558"/>
      <c r="EC88" s="558"/>
      <c r="ED88" s="558"/>
      <c r="EE88" s="558"/>
      <c r="EF88" s="558"/>
      <c r="EG88" s="558"/>
      <c r="EH88" s="558"/>
      <c r="EI88" s="558"/>
      <c r="EJ88" s="558"/>
      <c r="EK88" s="558"/>
      <c r="EL88" s="558"/>
      <c r="EM88" s="558"/>
      <c r="EN88" s="558"/>
      <c r="EO88" s="558"/>
      <c r="EP88" s="558"/>
      <c r="EQ88" s="558"/>
      <c r="ER88" s="558"/>
      <c r="ES88" s="558"/>
    </row>
    <row r="89" spans="1:149" s="580" customFormat="1" ht="31.9" customHeight="1" x14ac:dyDescent="0.25">
      <c r="A89" s="1916"/>
      <c r="B89" s="581" t="s">
        <v>87</v>
      </c>
      <c r="C89" s="1917" t="s">
        <v>633</v>
      </c>
      <c r="D89" s="1918"/>
      <c r="E89" s="1918"/>
      <c r="F89" s="1918"/>
      <c r="G89" s="1918"/>
      <c r="H89" s="1918"/>
      <c r="I89" s="1919"/>
      <c r="J89" s="184" t="s">
        <v>632</v>
      </c>
      <c r="K89" s="581">
        <v>25</v>
      </c>
      <c r="L89" s="581">
        <v>20</v>
      </c>
      <c r="M89" s="581">
        <v>20</v>
      </c>
      <c r="N89" s="581">
        <v>20</v>
      </c>
      <c r="O89" s="581">
        <v>15</v>
      </c>
      <c r="P89" s="581">
        <v>10</v>
      </c>
      <c r="Q89" s="558"/>
      <c r="R89" s="558"/>
      <c r="S89" s="558"/>
      <c r="T89" s="558"/>
      <c r="U89" s="558"/>
      <c r="V89" s="558"/>
      <c r="W89" s="558"/>
      <c r="X89" s="558"/>
      <c r="Y89" s="558"/>
      <c r="Z89" s="558"/>
      <c r="AA89" s="558"/>
      <c r="AB89" s="558"/>
      <c r="AC89" s="558"/>
      <c r="AD89" s="558"/>
      <c r="AE89" s="558"/>
      <c r="AF89" s="558"/>
      <c r="AG89" s="558"/>
      <c r="AH89" s="558"/>
      <c r="AI89" s="558"/>
      <c r="AJ89" s="558"/>
      <c r="AK89" s="558"/>
      <c r="AL89" s="558"/>
      <c r="AM89" s="558"/>
      <c r="AN89" s="558"/>
      <c r="AO89" s="558"/>
      <c r="AP89" s="558"/>
      <c r="AQ89" s="558"/>
      <c r="AR89" s="558"/>
      <c r="AS89" s="558"/>
      <c r="AT89" s="558"/>
      <c r="AU89" s="558"/>
      <c r="AV89" s="558"/>
      <c r="AW89" s="558"/>
      <c r="AX89" s="558"/>
      <c r="AY89" s="558"/>
      <c r="AZ89" s="558"/>
      <c r="BA89" s="558"/>
      <c r="BB89" s="558"/>
      <c r="BC89" s="558"/>
      <c r="BD89" s="558"/>
      <c r="BE89" s="558"/>
      <c r="BF89" s="558"/>
      <c r="BG89" s="558"/>
      <c r="BH89" s="558"/>
      <c r="BI89" s="558"/>
      <c r="BJ89" s="558"/>
      <c r="BK89" s="558"/>
      <c r="BL89" s="558"/>
      <c r="BM89" s="558"/>
      <c r="BN89" s="558"/>
      <c r="BO89" s="558"/>
      <c r="BP89" s="558"/>
      <c r="BQ89" s="558"/>
      <c r="BR89" s="558"/>
      <c r="BS89" s="558"/>
      <c r="BT89" s="558"/>
      <c r="BU89" s="558"/>
      <c r="BV89" s="558"/>
      <c r="BW89" s="558"/>
      <c r="BX89" s="558"/>
      <c r="BY89" s="558"/>
      <c r="BZ89" s="558"/>
      <c r="CA89" s="558"/>
      <c r="CB89" s="558"/>
      <c r="CC89" s="558"/>
      <c r="CD89" s="558"/>
      <c r="CE89" s="558"/>
      <c r="CF89" s="558"/>
      <c r="CG89" s="558"/>
      <c r="CH89" s="558"/>
      <c r="CI89" s="558"/>
      <c r="CJ89" s="558"/>
      <c r="CK89" s="558"/>
      <c r="CL89" s="558"/>
      <c r="CM89" s="558"/>
      <c r="CN89" s="558"/>
      <c r="CO89" s="558"/>
      <c r="CP89" s="558"/>
      <c r="CQ89" s="558"/>
      <c r="CR89" s="558"/>
      <c r="CS89" s="558"/>
      <c r="CT89" s="558"/>
      <c r="CU89" s="558"/>
      <c r="CV89" s="558"/>
      <c r="CW89" s="558"/>
      <c r="CX89" s="558"/>
      <c r="CY89" s="558"/>
      <c r="CZ89" s="558"/>
      <c r="DA89" s="558"/>
      <c r="DB89" s="558"/>
      <c r="DC89" s="558"/>
      <c r="DD89" s="558"/>
      <c r="DE89" s="558"/>
      <c r="DF89" s="558"/>
      <c r="DG89" s="558"/>
      <c r="DH89" s="558"/>
      <c r="DI89" s="558"/>
      <c r="DJ89" s="558"/>
      <c r="DK89" s="558"/>
      <c r="DL89" s="558"/>
      <c r="DM89" s="558"/>
      <c r="DN89" s="558"/>
      <c r="DO89" s="558"/>
      <c r="DP89" s="558"/>
      <c r="DQ89" s="558"/>
      <c r="DR89" s="558"/>
      <c r="DS89" s="558"/>
      <c r="DT89" s="558"/>
      <c r="DU89" s="558"/>
      <c r="DV89" s="558"/>
      <c r="DW89" s="558"/>
      <c r="DX89" s="558"/>
      <c r="DY89" s="558"/>
      <c r="DZ89" s="558"/>
      <c r="EA89" s="558"/>
      <c r="EB89" s="558"/>
      <c r="EC89" s="558"/>
      <c r="ED89" s="558"/>
      <c r="EE89" s="558"/>
      <c r="EF89" s="558"/>
      <c r="EG89" s="558"/>
      <c r="EH89" s="558"/>
      <c r="EI89" s="558"/>
      <c r="EJ89" s="558"/>
      <c r="EK89" s="558"/>
      <c r="EL89" s="558"/>
      <c r="EM89" s="558"/>
      <c r="EN89" s="558"/>
      <c r="EO89" s="558"/>
      <c r="EP89" s="558"/>
      <c r="EQ89" s="558"/>
      <c r="ER89" s="558"/>
      <c r="ES89" s="558"/>
    </row>
    <row r="90" spans="1:149" s="580" customFormat="1" ht="31.9" customHeight="1" x14ac:dyDescent="0.25">
      <c r="A90" s="1916"/>
      <c r="B90" s="581" t="s">
        <v>105</v>
      </c>
      <c r="C90" s="1917" t="s">
        <v>822</v>
      </c>
      <c r="D90" s="1918"/>
      <c r="E90" s="1918"/>
      <c r="F90" s="1918"/>
      <c r="G90" s="1918"/>
      <c r="H90" s="1918"/>
      <c r="I90" s="1919"/>
      <c r="J90" s="184" t="s">
        <v>138</v>
      </c>
      <c r="K90" s="581">
        <v>0</v>
      </c>
      <c r="L90" s="581">
        <v>0</v>
      </c>
      <c r="M90" s="581">
        <v>833</v>
      </c>
      <c r="N90" s="581">
        <v>0</v>
      </c>
      <c r="O90" s="581">
        <v>0</v>
      </c>
      <c r="P90" s="581">
        <v>0</v>
      </c>
      <c r="Q90" s="558"/>
      <c r="R90" s="558"/>
      <c r="S90" s="558"/>
      <c r="T90" s="558"/>
      <c r="U90" s="558"/>
      <c r="V90" s="558"/>
      <c r="W90" s="558"/>
      <c r="X90" s="558"/>
      <c r="Y90" s="558"/>
      <c r="Z90" s="558"/>
      <c r="AA90" s="558"/>
      <c r="AB90" s="558"/>
      <c r="AC90" s="558"/>
      <c r="AD90" s="558"/>
      <c r="AE90" s="558"/>
      <c r="AF90" s="558"/>
      <c r="AG90" s="558"/>
      <c r="AH90" s="558"/>
      <c r="AI90" s="558"/>
      <c r="AJ90" s="558"/>
      <c r="AK90" s="558"/>
      <c r="AL90" s="558"/>
      <c r="AM90" s="558"/>
      <c r="AN90" s="558"/>
      <c r="AO90" s="558"/>
      <c r="AP90" s="558"/>
      <c r="AQ90" s="558"/>
      <c r="AR90" s="558"/>
      <c r="AS90" s="558"/>
      <c r="AT90" s="558"/>
      <c r="AU90" s="558"/>
      <c r="AV90" s="558"/>
      <c r="AW90" s="558"/>
      <c r="AX90" s="558"/>
      <c r="AY90" s="558"/>
      <c r="AZ90" s="558"/>
      <c r="BA90" s="558"/>
      <c r="BB90" s="558"/>
      <c r="BC90" s="558"/>
      <c r="BD90" s="558"/>
      <c r="BE90" s="558"/>
      <c r="BF90" s="558"/>
      <c r="BG90" s="558"/>
      <c r="BH90" s="558"/>
      <c r="BI90" s="558"/>
      <c r="BJ90" s="558"/>
      <c r="BK90" s="558"/>
      <c r="BL90" s="558"/>
      <c r="BM90" s="558"/>
      <c r="BN90" s="558"/>
      <c r="BO90" s="558"/>
      <c r="BP90" s="558"/>
      <c r="BQ90" s="558"/>
      <c r="BR90" s="558"/>
      <c r="BS90" s="558"/>
      <c r="BT90" s="558"/>
      <c r="BU90" s="558"/>
      <c r="BV90" s="558"/>
      <c r="BW90" s="558"/>
      <c r="BX90" s="558"/>
      <c r="BY90" s="558"/>
      <c r="BZ90" s="558"/>
      <c r="CA90" s="558"/>
      <c r="CB90" s="558"/>
      <c r="CC90" s="558"/>
      <c r="CD90" s="558"/>
      <c r="CE90" s="558"/>
      <c r="CF90" s="558"/>
      <c r="CG90" s="558"/>
      <c r="CH90" s="558"/>
      <c r="CI90" s="558"/>
      <c r="CJ90" s="558"/>
      <c r="CK90" s="558"/>
      <c r="CL90" s="558"/>
      <c r="CM90" s="558"/>
      <c r="CN90" s="558"/>
      <c r="CO90" s="558"/>
      <c r="CP90" s="558"/>
      <c r="CQ90" s="558"/>
      <c r="CR90" s="558"/>
      <c r="CS90" s="558"/>
      <c r="CT90" s="558"/>
      <c r="CU90" s="558"/>
      <c r="CV90" s="558"/>
      <c r="CW90" s="558"/>
      <c r="CX90" s="558"/>
      <c r="CY90" s="558"/>
      <c r="CZ90" s="558"/>
      <c r="DA90" s="558"/>
      <c r="DB90" s="558"/>
      <c r="DC90" s="558"/>
      <c r="DD90" s="558"/>
      <c r="DE90" s="558"/>
      <c r="DF90" s="558"/>
      <c r="DG90" s="558"/>
      <c r="DH90" s="558"/>
      <c r="DI90" s="558"/>
      <c r="DJ90" s="558"/>
      <c r="DK90" s="558"/>
      <c r="DL90" s="558"/>
      <c r="DM90" s="558"/>
      <c r="DN90" s="558"/>
      <c r="DO90" s="558"/>
      <c r="DP90" s="558"/>
      <c r="DQ90" s="558"/>
      <c r="DR90" s="558"/>
      <c r="DS90" s="558"/>
      <c r="DT90" s="558"/>
      <c r="DU90" s="558"/>
      <c r="DV90" s="558"/>
      <c r="DW90" s="558"/>
      <c r="DX90" s="558"/>
      <c r="DY90" s="558"/>
      <c r="DZ90" s="558"/>
      <c r="EA90" s="558"/>
      <c r="EB90" s="558"/>
      <c r="EC90" s="558"/>
      <c r="ED90" s="558"/>
      <c r="EE90" s="558"/>
      <c r="EF90" s="558"/>
      <c r="EG90" s="558"/>
      <c r="EH90" s="558"/>
      <c r="EI90" s="558"/>
      <c r="EJ90" s="558"/>
      <c r="EK90" s="558"/>
      <c r="EL90" s="558"/>
      <c r="EM90" s="558"/>
      <c r="EN90" s="558"/>
      <c r="EO90" s="558"/>
      <c r="EP90" s="558"/>
      <c r="EQ90" s="558"/>
      <c r="ER90" s="558"/>
      <c r="ES90" s="558"/>
    </row>
    <row r="91" spans="1:149" s="580" customFormat="1" ht="22.5" customHeight="1" x14ac:dyDescent="0.25">
      <c r="A91" s="1916"/>
      <c r="B91" s="581" t="s">
        <v>379</v>
      </c>
      <c r="C91" s="1920" t="s">
        <v>823</v>
      </c>
      <c r="D91" s="1921"/>
      <c r="E91" s="1921"/>
      <c r="F91" s="1921"/>
      <c r="G91" s="1921"/>
      <c r="H91" s="1921"/>
      <c r="I91" s="1922"/>
      <c r="J91" s="184" t="s">
        <v>390</v>
      </c>
      <c r="K91" s="581">
        <v>0</v>
      </c>
      <c r="L91" s="581">
        <v>0</v>
      </c>
      <c r="M91" s="581">
        <v>500</v>
      </c>
      <c r="N91" s="581">
        <v>0</v>
      </c>
      <c r="O91" s="581">
        <v>0</v>
      </c>
      <c r="P91" s="581">
        <v>0</v>
      </c>
      <c r="Q91" s="558"/>
      <c r="R91" s="558"/>
      <c r="S91" s="558"/>
      <c r="T91" s="558"/>
      <c r="U91" s="558"/>
      <c r="V91" s="558"/>
      <c r="W91" s="558"/>
      <c r="X91" s="558"/>
      <c r="Y91" s="558"/>
      <c r="Z91" s="558"/>
      <c r="AA91" s="558"/>
      <c r="AB91" s="558"/>
      <c r="AC91" s="558"/>
      <c r="AD91" s="558"/>
      <c r="AE91" s="558"/>
      <c r="AF91" s="558"/>
      <c r="AG91" s="558"/>
      <c r="AH91" s="558"/>
      <c r="AI91" s="558"/>
      <c r="AJ91" s="558"/>
      <c r="AK91" s="558"/>
      <c r="AL91" s="558"/>
      <c r="AM91" s="558"/>
      <c r="AN91" s="558"/>
      <c r="AO91" s="558"/>
      <c r="AP91" s="558"/>
      <c r="AQ91" s="558"/>
      <c r="AR91" s="558"/>
      <c r="AS91" s="558"/>
      <c r="AT91" s="558"/>
      <c r="AU91" s="558"/>
      <c r="AV91" s="558"/>
      <c r="AW91" s="558"/>
      <c r="AX91" s="558"/>
      <c r="AY91" s="558"/>
      <c r="AZ91" s="558"/>
      <c r="BA91" s="558"/>
      <c r="BB91" s="558"/>
      <c r="BC91" s="558"/>
      <c r="BD91" s="558"/>
      <c r="BE91" s="558"/>
      <c r="BF91" s="558"/>
      <c r="BG91" s="558"/>
      <c r="BH91" s="558"/>
      <c r="BI91" s="558"/>
      <c r="BJ91" s="558"/>
      <c r="BK91" s="558"/>
      <c r="BL91" s="558"/>
      <c r="BM91" s="558"/>
      <c r="BN91" s="558"/>
      <c r="BO91" s="558"/>
      <c r="BP91" s="558"/>
      <c r="BQ91" s="558"/>
      <c r="BR91" s="558"/>
      <c r="BS91" s="558"/>
      <c r="BT91" s="558"/>
      <c r="BU91" s="558"/>
      <c r="BV91" s="558"/>
      <c r="BW91" s="558"/>
      <c r="BX91" s="558"/>
      <c r="BY91" s="558"/>
      <c r="BZ91" s="558"/>
      <c r="CA91" s="558"/>
      <c r="CB91" s="558"/>
      <c r="CC91" s="558"/>
      <c r="CD91" s="558"/>
      <c r="CE91" s="558"/>
      <c r="CF91" s="558"/>
      <c r="CG91" s="558"/>
      <c r="CH91" s="558"/>
      <c r="CI91" s="558"/>
      <c r="CJ91" s="558"/>
      <c r="CK91" s="558"/>
      <c r="CL91" s="558"/>
      <c r="CM91" s="558"/>
      <c r="CN91" s="558"/>
      <c r="CO91" s="558"/>
      <c r="CP91" s="558"/>
      <c r="CQ91" s="558"/>
      <c r="CR91" s="558"/>
      <c r="CS91" s="558"/>
      <c r="CT91" s="558"/>
      <c r="CU91" s="558"/>
      <c r="CV91" s="558"/>
      <c r="CW91" s="558"/>
      <c r="CX91" s="558"/>
      <c r="CY91" s="558"/>
      <c r="CZ91" s="558"/>
      <c r="DA91" s="558"/>
      <c r="DB91" s="558"/>
      <c r="DC91" s="558"/>
      <c r="DD91" s="558"/>
      <c r="DE91" s="558"/>
      <c r="DF91" s="558"/>
      <c r="DG91" s="558"/>
      <c r="DH91" s="558"/>
      <c r="DI91" s="558"/>
      <c r="DJ91" s="558"/>
      <c r="DK91" s="558"/>
      <c r="DL91" s="558"/>
      <c r="DM91" s="558"/>
      <c r="DN91" s="558"/>
      <c r="DO91" s="558"/>
      <c r="DP91" s="558"/>
      <c r="DQ91" s="558"/>
      <c r="DR91" s="558"/>
      <c r="DS91" s="558"/>
      <c r="DT91" s="558"/>
      <c r="DU91" s="558"/>
      <c r="DV91" s="558"/>
      <c r="DW91" s="558"/>
      <c r="DX91" s="558"/>
      <c r="DY91" s="558"/>
      <c r="DZ91" s="558"/>
      <c r="EA91" s="558"/>
      <c r="EB91" s="558"/>
      <c r="EC91" s="558"/>
      <c r="ED91" s="558"/>
      <c r="EE91" s="558"/>
      <c r="EF91" s="558"/>
      <c r="EG91" s="558"/>
      <c r="EH91" s="558"/>
      <c r="EI91" s="558"/>
      <c r="EJ91" s="558"/>
      <c r="EK91" s="558"/>
      <c r="EL91" s="558"/>
      <c r="EM91" s="558"/>
      <c r="EN91" s="558"/>
      <c r="EO91" s="558"/>
      <c r="EP91" s="558"/>
      <c r="EQ91" s="558"/>
      <c r="ER91" s="558"/>
      <c r="ES91" s="558"/>
    </row>
    <row r="92" spans="1:149" ht="19.899999999999999" customHeight="1" x14ac:dyDescent="0.25">
      <c r="A92" s="580"/>
      <c r="B92" s="580"/>
      <c r="C92" s="580"/>
      <c r="D92" s="580"/>
      <c r="E92" s="580"/>
      <c r="F92" s="580"/>
      <c r="G92" s="580"/>
      <c r="H92" s="580"/>
      <c r="I92" s="580"/>
      <c r="J92" s="546"/>
      <c r="K92" s="580"/>
      <c r="L92" s="580"/>
      <c r="M92" s="580"/>
      <c r="N92" s="580"/>
      <c r="O92" s="580"/>
      <c r="P92" s="580"/>
    </row>
    <row r="93" spans="1:149" ht="15.75" customHeight="1" x14ac:dyDescent="0.25">
      <c r="A93" s="1871" t="s">
        <v>27</v>
      </c>
      <c r="B93" s="1872"/>
      <c r="C93" s="1872"/>
      <c r="D93" s="1872"/>
      <c r="E93" s="1872"/>
      <c r="F93" s="1872"/>
      <c r="G93" s="1872"/>
      <c r="H93" s="1872"/>
      <c r="I93" s="1872"/>
      <c r="J93" s="1872"/>
      <c r="K93" s="1872"/>
      <c r="L93" s="1872"/>
      <c r="M93" s="1872"/>
      <c r="N93" s="1872"/>
      <c r="O93" s="1872"/>
      <c r="P93" s="1873"/>
    </row>
    <row r="94" spans="1:149" ht="15.75" customHeight="1" x14ac:dyDescent="0.25">
      <c r="A94" s="1890" t="s">
        <v>1</v>
      </c>
      <c r="B94" s="1891"/>
      <c r="C94" s="1891"/>
      <c r="D94" s="1892"/>
      <c r="E94" s="1878" t="s">
        <v>0</v>
      </c>
      <c r="F94" s="1880"/>
      <c r="G94" s="1912">
        <v>2023</v>
      </c>
      <c r="H94" s="1913"/>
      <c r="I94" s="3">
        <v>2024</v>
      </c>
      <c r="J94" s="619">
        <v>2025</v>
      </c>
      <c r="K94" s="1914">
        <v>2026</v>
      </c>
      <c r="L94" s="1915"/>
      <c r="M94" s="1914">
        <v>2027</v>
      </c>
      <c r="N94" s="1915"/>
      <c r="O94" s="1914">
        <v>2028</v>
      </c>
      <c r="P94" s="1915"/>
    </row>
    <row r="95" spans="1:149" ht="15.75" customHeight="1" x14ac:dyDescent="0.25">
      <c r="A95" s="1893"/>
      <c r="B95" s="1894"/>
      <c r="C95" s="1894"/>
      <c r="D95" s="1895"/>
      <c r="E95" s="1" t="s">
        <v>36</v>
      </c>
      <c r="F95" s="2" t="s">
        <v>37</v>
      </c>
      <c r="G95" s="1878" t="s">
        <v>11</v>
      </c>
      <c r="H95" s="1880"/>
      <c r="I95" s="1" t="s">
        <v>11</v>
      </c>
      <c r="J95" s="584" t="s">
        <v>12</v>
      </c>
      <c r="K95" s="1878" t="s">
        <v>13</v>
      </c>
      <c r="L95" s="1880"/>
      <c r="M95" s="1878" t="s">
        <v>14</v>
      </c>
      <c r="N95" s="1880"/>
      <c r="O95" s="1878" t="s">
        <v>14</v>
      </c>
      <c r="P95" s="1880"/>
    </row>
    <row r="96" spans="1:149" s="585" customFormat="1" ht="23.85" customHeight="1" x14ac:dyDescent="0.25">
      <c r="A96" s="1615" t="s">
        <v>132</v>
      </c>
      <c r="B96" s="1633"/>
      <c r="C96" s="1633"/>
      <c r="D96" s="1634"/>
      <c r="E96" s="550" t="s">
        <v>623</v>
      </c>
      <c r="F96" s="540"/>
      <c r="G96" s="1619">
        <f>G97+G101+G115+G118+G123+G129+G138</f>
        <v>45255.599999999991</v>
      </c>
      <c r="H96" s="1620"/>
      <c r="I96" s="511">
        <f>I97+I101+I115+I118+I123+I129+I138</f>
        <v>53535.1</v>
      </c>
      <c r="J96" s="511">
        <f>J97+J101+J115+J118+J123+J129+J138</f>
        <v>52733</v>
      </c>
      <c r="K96" s="1619">
        <f>SUM(K97+K101+K115+K118+K123+K129+K138)</f>
        <v>80666.7</v>
      </c>
      <c r="L96" s="1620"/>
      <c r="M96" s="1619">
        <f>SUM(M97+M101+M115+M118+M123+M129+M138)</f>
        <v>85353</v>
      </c>
      <c r="N96" s="1620"/>
      <c r="O96" s="1619">
        <f>SUM(O97+O101+O115+O118+O123+O129+O138)</f>
        <v>88253</v>
      </c>
      <c r="P96" s="1620"/>
    </row>
    <row r="97" spans="1:16" s="585" customFormat="1" ht="23.85" customHeight="1" x14ac:dyDescent="0.25">
      <c r="A97" s="1615" t="s">
        <v>414</v>
      </c>
      <c r="B97" s="1633"/>
      <c r="C97" s="1633"/>
      <c r="D97" s="1634"/>
      <c r="E97" s="540"/>
      <c r="F97" s="540">
        <v>21</v>
      </c>
      <c r="G97" s="1619">
        <f>G98+G100</f>
        <v>27044.300000000003</v>
      </c>
      <c r="H97" s="1620"/>
      <c r="I97" s="511">
        <f>I98+I100</f>
        <v>30487.599999999999</v>
      </c>
      <c r="J97" s="937">
        <v>33015.300000000003</v>
      </c>
      <c r="K97" s="1619">
        <f>K98+K99+K100</f>
        <v>33015.199999999997</v>
      </c>
      <c r="L97" s="1620"/>
      <c r="M97" s="1619">
        <f t="shared" ref="M97" si="1">M98+M99+M100</f>
        <v>33015.199999999997</v>
      </c>
      <c r="N97" s="1620"/>
      <c r="O97" s="1619">
        <f t="shared" ref="O97" si="2">O98+O99+O100</f>
        <v>33015.199999999997</v>
      </c>
      <c r="P97" s="1620"/>
    </row>
    <row r="98" spans="1:16" ht="21.4" customHeight="1" x14ac:dyDescent="0.25">
      <c r="A98" s="1662" t="s">
        <v>505</v>
      </c>
      <c r="B98" s="1663"/>
      <c r="C98" s="1663"/>
      <c r="D98" s="1664"/>
      <c r="E98" s="509"/>
      <c r="F98" s="510">
        <v>211180</v>
      </c>
      <c r="G98" s="1750">
        <v>20812.2</v>
      </c>
      <c r="H98" s="1751"/>
      <c r="I98" s="512">
        <v>23651.8</v>
      </c>
      <c r="J98" s="223">
        <v>25593.200000000001</v>
      </c>
      <c r="K98" s="1901">
        <v>25539.200000000001</v>
      </c>
      <c r="L98" s="1902"/>
      <c r="M98" s="1901">
        <v>25539.200000000001</v>
      </c>
      <c r="N98" s="1902"/>
      <c r="O98" s="1901">
        <v>25539.200000000001</v>
      </c>
      <c r="P98" s="1902"/>
    </row>
    <row r="99" spans="1:16" ht="21.4" customHeight="1" x14ac:dyDescent="0.25">
      <c r="A99" s="1662" t="s">
        <v>506</v>
      </c>
      <c r="B99" s="1663"/>
      <c r="C99" s="1663"/>
      <c r="D99" s="1664"/>
      <c r="E99" s="509"/>
      <c r="F99" s="510">
        <v>211390</v>
      </c>
      <c r="G99" s="1750"/>
      <c r="H99" s="1751"/>
      <c r="I99" s="512"/>
      <c r="J99" s="223"/>
      <c r="K99" s="1901">
        <v>54</v>
      </c>
      <c r="L99" s="1902"/>
      <c r="M99" s="1901">
        <v>54</v>
      </c>
      <c r="N99" s="1902"/>
      <c r="O99" s="1901">
        <v>54</v>
      </c>
      <c r="P99" s="1902"/>
    </row>
    <row r="100" spans="1:16" ht="30.4" customHeight="1" x14ac:dyDescent="0.25">
      <c r="A100" s="1566" t="s">
        <v>507</v>
      </c>
      <c r="B100" s="1567"/>
      <c r="C100" s="1567"/>
      <c r="D100" s="1568"/>
      <c r="E100" s="509"/>
      <c r="F100" s="510">
        <v>212100</v>
      </c>
      <c r="G100" s="1750">
        <v>6232.1</v>
      </c>
      <c r="H100" s="1751"/>
      <c r="I100" s="512">
        <v>6835.8</v>
      </c>
      <c r="J100" s="223">
        <v>7422</v>
      </c>
      <c r="K100" s="1901">
        <v>7422</v>
      </c>
      <c r="L100" s="1902"/>
      <c r="M100" s="1901">
        <v>7422</v>
      </c>
      <c r="N100" s="1902"/>
      <c r="O100" s="1901">
        <v>7422</v>
      </c>
      <c r="P100" s="1902"/>
    </row>
    <row r="101" spans="1:16" s="585" customFormat="1" ht="22.9" customHeight="1" x14ac:dyDescent="0.25">
      <c r="A101" s="1570" t="s">
        <v>88</v>
      </c>
      <c r="B101" s="1571"/>
      <c r="C101" s="1571"/>
      <c r="D101" s="1572"/>
      <c r="E101" s="540"/>
      <c r="F101" s="540">
        <v>22</v>
      </c>
      <c r="G101" s="1619">
        <f>SUM(G102:H114)</f>
        <v>7540.9</v>
      </c>
      <c r="H101" s="1620"/>
      <c r="I101" s="511">
        <f>I102+I103+I104+I105+I106+I107+I108+I109+I110+I111+I112+I113+I114</f>
        <v>8931.6999999999989</v>
      </c>
      <c r="J101" s="511">
        <f>J102+J103+J104+J105+J106+J107+J108+J109+J110+J111+J112+J113+J114</f>
        <v>10168.199999999999</v>
      </c>
      <c r="K101" s="1619">
        <f>SUM(K102:L114)</f>
        <v>26914.699999999997</v>
      </c>
      <c r="L101" s="1620"/>
      <c r="M101" s="1619">
        <f t="shared" ref="M101" si="3">SUM(M102:N114)</f>
        <v>30331</v>
      </c>
      <c r="N101" s="1620"/>
      <c r="O101" s="1619">
        <f t="shared" ref="O101" si="4">SUM(O102:P114)</f>
        <v>44786</v>
      </c>
      <c r="P101" s="1620"/>
    </row>
    <row r="102" spans="1:16" ht="22.9" customHeight="1" x14ac:dyDescent="0.25">
      <c r="A102" s="1900" t="s">
        <v>461</v>
      </c>
      <c r="B102" s="1754"/>
      <c r="C102" s="1754"/>
      <c r="D102" s="1755"/>
      <c r="E102" s="509"/>
      <c r="F102" s="554" t="s">
        <v>598</v>
      </c>
      <c r="G102" s="1750">
        <v>418.8</v>
      </c>
      <c r="H102" s="1751"/>
      <c r="I102" s="512">
        <v>1270.8</v>
      </c>
      <c r="J102" s="223">
        <v>1478.9</v>
      </c>
      <c r="K102" s="1901">
        <v>2416.5</v>
      </c>
      <c r="L102" s="1902"/>
      <c r="M102" s="1901">
        <v>2166.5</v>
      </c>
      <c r="N102" s="1902"/>
      <c r="O102" s="1901">
        <v>3366.5</v>
      </c>
      <c r="P102" s="1902"/>
    </row>
    <row r="103" spans="1:16" ht="22.9" customHeight="1" x14ac:dyDescent="0.25">
      <c r="A103" s="1900" t="s">
        <v>462</v>
      </c>
      <c r="B103" s="1754"/>
      <c r="C103" s="1754"/>
      <c r="D103" s="1755"/>
      <c r="E103" s="509"/>
      <c r="F103" s="554">
        <v>222220</v>
      </c>
      <c r="G103" s="1750">
        <v>28.3</v>
      </c>
      <c r="H103" s="1751"/>
      <c r="I103" s="512">
        <v>22.3</v>
      </c>
      <c r="J103" s="223">
        <v>30</v>
      </c>
      <c r="K103" s="1901">
        <v>28</v>
      </c>
      <c r="L103" s="1902"/>
      <c r="M103" s="1901">
        <v>28</v>
      </c>
      <c r="N103" s="1902"/>
      <c r="O103" s="1901">
        <v>28</v>
      </c>
      <c r="P103" s="1902"/>
    </row>
    <row r="104" spans="1:16" ht="22.9" customHeight="1" x14ac:dyDescent="0.25">
      <c r="A104" s="1911" t="s">
        <v>463</v>
      </c>
      <c r="B104" s="1764"/>
      <c r="C104" s="1764"/>
      <c r="D104" s="1765"/>
      <c r="E104" s="509"/>
      <c r="F104" s="554" t="s">
        <v>599</v>
      </c>
      <c r="G104" s="1750">
        <v>3867.1</v>
      </c>
      <c r="H104" s="1751"/>
      <c r="I104" s="512">
        <v>3796.7</v>
      </c>
      <c r="J104" s="223">
        <v>4212.8999999999996</v>
      </c>
      <c r="K104" s="1901">
        <v>4212.8999999999996</v>
      </c>
      <c r="L104" s="1902"/>
      <c r="M104" s="1901">
        <v>4212.8999999999996</v>
      </c>
      <c r="N104" s="1902"/>
      <c r="O104" s="1901">
        <v>4212.8999999999996</v>
      </c>
      <c r="P104" s="1902"/>
    </row>
    <row r="105" spans="1:16" ht="22.9" customHeight="1" x14ac:dyDescent="0.25">
      <c r="A105" s="1910" t="s">
        <v>89</v>
      </c>
      <c r="B105" s="1761"/>
      <c r="C105" s="1761"/>
      <c r="D105" s="1762"/>
      <c r="E105" s="509"/>
      <c r="F105" s="554" t="s">
        <v>600</v>
      </c>
      <c r="G105" s="1750">
        <v>84.1</v>
      </c>
      <c r="H105" s="1751"/>
      <c r="I105" s="512">
        <v>177.7</v>
      </c>
      <c r="J105" s="223">
        <v>148</v>
      </c>
      <c r="K105" s="1901">
        <v>126.2</v>
      </c>
      <c r="L105" s="1902"/>
      <c r="M105" s="1901">
        <v>126.2</v>
      </c>
      <c r="N105" s="1902"/>
      <c r="O105" s="1901">
        <v>126.2</v>
      </c>
      <c r="P105" s="1902"/>
    </row>
    <row r="106" spans="1:16" ht="22.9" customHeight="1" x14ac:dyDescent="0.25">
      <c r="A106" s="1900" t="s">
        <v>90</v>
      </c>
      <c r="B106" s="1754"/>
      <c r="C106" s="1754"/>
      <c r="D106" s="1755"/>
      <c r="E106" s="509"/>
      <c r="F106" s="554" t="s">
        <v>601</v>
      </c>
      <c r="G106" s="1750">
        <v>371.1</v>
      </c>
      <c r="H106" s="1751"/>
      <c r="I106" s="512">
        <v>493.3</v>
      </c>
      <c r="J106" s="223">
        <v>465</v>
      </c>
      <c r="K106" s="1901">
        <v>500</v>
      </c>
      <c r="L106" s="1902"/>
      <c r="M106" s="1901">
        <v>500</v>
      </c>
      <c r="N106" s="1902"/>
      <c r="O106" s="1901">
        <v>500</v>
      </c>
      <c r="P106" s="1902"/>
    </row>
    <row r="107" spans="1:16" ht="22.9" customHeight="1" x14ac:dyDescent="0.25">
      <c r="A107" s="1900" t="s">
        <v>553</v>
      </c>
      <c r="B107" s="1754"/>
      <c r="C107" s="1754"/>
      <c r="D107" s="1755"/>
      <c r="E107" s="509"/>
      <c r="F107" s="554" t="s">
        <v>602</v>
      </c>
      <c r="G107" s="1750">
        <v>87.4</v>
      </c>
      <c r="H107" s="1751"/>
      <c r="I107" s="512">
        <v>185.9</v>
      </c>
      <c r="J107" s="223">
        <v>100</v>
      </c>
      <c r="K107" s="1901">
        <v>100</v>
      </c>
      <c r="L107" s="1902"/>
      <c r="M107" s="1901">
        <v>100</v>
      </c>
      <c r="N107" s="1902"/>
      <c r="O107" s="1901">
        <v>100</v>
      </c>
      <c r="P107" s="1902"/>
    </row>
    <row r="108" spans="1:16" ht="22.9" customHeight="1" x14ac:dyDescent="0.25">
      <c r="A108" s="1900" t="s">
        <v>604</v>
      </c>
      <c r="B108" s="1754"/>
      <c r="C108" s="1754"/>
      <c r="D108" s="1755"/>
      <c r="E108" s="509"/>
      <c r="F108" s="554" t="s">
        <v>605</v>
      </c>
      <c r="G108" s="1750">
        <v>300.2</v>
      </c>
      <c r="H108" s="1751"/>
      <c r="I108" s="512">
        <v>382.6</v>
      </c>
      <c r="J108" s="223">
        <v>910</v>
      </c>
      <c r="K108" s="1901">
        <v>982.1</v>
      </c>
      <c r="L108" s="1902"/>
      <c r="M108" s="1901">
        <v>982.1</v>
      </c>
      <c r="N108" s="1902"/>
      <c r="O108" s="1901">
        <v>982.1</v>
      </c>
      <c r="P108" s="1902"/>
    </row>
    <row r="109" spans="1:16" s="586" customFormat="1" ht="22.9" customHeight="1" x14ac:dyDescent="0.25">
      <c r="A109" s="1900" t="s">
        <v>465</v>
      </c>
      <c r="B109" s="1754"/>
      <c r="C109" s="1754"/>
      <c r="D109" s="1755"/>
      <c r="E109" s="509"/>
      <c r="F109" s="554">
        <v>222920</v>
      </c>
      <c r="G109" s="1750"/>
      <c r="H109" s="1751"/>
      <c r="I109" s="512">
        <v>58.6</v>
      </c>
      <c r="J109" s="223">
        <v>171</v>
      </c>
      <c r="K109" s="1901">
        <v>350</v>
      </c>
      <c r="L109" s="1902"/>
      <c r="M109" s="1901">
        <v>350</v>
      </c>
      <c r="N109" s="1902"/>
      <c r="O109" s="1901">
        <v>350</v>
      </c>
      <c r="P109" s="1902"/>
    </row>
    <row r="110" spans="1:16" ht="22.9" customHeight="1" x14ac:dyDescent="0.25">
      <c r="A110" s="1900" t="s">
        <v>110</v>
      </c>
      <c r="B110" s="1754"/>
      <c r="C110" s="1754"/>
      <c r="D110" s="1755"/>
      <c r="E110" s="509"/>
      <c r="F110" s="554">
        <v>222940</v>
      </c>
      <c r="G110" s="1854">
        <v>497.3</v>
      </c>
      <c r="H110" s="1854"/>
      <c r="I110" s="512">
        <v>598.6</v>
      </c>
      <c r="J110" s="223">
        <v>628</v>
      </c>
      <c r="K110" s="1901">
        <v>628</v>
      </c>
      <c r="L110" s="1902"/>
      <c r="M110" s="1901">
        <v>628</v>
      </c>
      <c r="N110" s="1902"/>
      <c r="O110" s="1901">
        <v>628</v>
      </c>
      <c r="P110" s="1902"/>
    </row>
    <row r="111" spans="1:16" ht="22.9" customHeight="1" x14ac:dyDescent="0.25">
      <c r="A111" s="1900" t="s">
        <v>466</v>
      </c>
      <c r="B111" s="1754"/>
      <c r="C111" s="1754"/>
      <c r="D111" s="1755"/>
      <c r="E111" s="509"/>
      <c r="F111" s="554">
        <v>222950</v>
      </c>
      <c r="G111" s="1854">
        <v>6</v>
      </c>
      <c r="H111" s="1854"/>
      <c r="I111" s="512">
        <v>26</v>
      </c>
      <c r="J111" s="223">
        <v>10</v>
      </c>
      <c r="K111" s="1901"/>
      <c r="L111" s="1902"/>
      <c r="M111" s="1901"/>
      <c r="N111" s="1902"/>
      <c r="O111" s="1901"/>
      <c r="P111" s="1902"/>
    </row>
    <row r="112" spans="1:16" ht="22.9" customHeight="1" x14ac:dyDescent="0.25">
      <c r="A112" s="1900" t="s">
        <v>467</v>
      </c>
      <c r="B112" s="1754"/>
      <c r="C112" s="1754"/>
      <c r="D112" s="1755"/>
      <c r="E112" s="509"/>
      <c r="F112" s="554">
        <v>222980</v>
      </c>
      <c r="G112" s="1854">
        <v>113.4</v>
      </c>
      <c r="H112" s="1854"/>
      <c r="I112" s="512">
        <v>143.4</v>
      </c>
      <c r="J112" s="223">
        <v>150</v>
      </c>
      <c r="K112" s="1901">
        <v>150</v>
      </c>
      <c r="L112" s="1902"/>
      <c r="M112" s="1901">
        <v>150</v>
      </c>
      <c r="N112" s="1902"/>
      <c r="O112" s="1901">
        <v>150</v>
      </c>
      <c r="P112" s="1902"/>
    </row>
    <row r="113" spans="1:16" ht="22.9" customHeight="1" x14ac:dyDescent="0.25">
      <c r="A113" s="1900" t="s">
        <v>511</v>
      </c>
      <c r="B113" s="1754"/>
      <c r="C113" s="1754"/>
      <c r="D113" s="1755"/>
      <c r="E113" s="509"/>
      <c r="F113" s="554">
        <v>222990</v>
      </c>
      <c r="G113" s="1854">
        <v>1767.2</v>
      </c>
      <c r="H113" s="1854"/>
      <c r="I113" s="512"/>
      <c r="J113" s="223"/>
      <c r="K113" s="1901"/>
      <c r="L113" s="1902"/>
      <c r="M113" s="1901"/>
      <c r="N113" s="1902"/>
      <c r="O113" s="1901"/>
      <c r="P113" s="1902"/>
    </row>
    <row r="114" spans="1:16" ht="22.9" customHeight="1" x14ac:dyDescent="0.25">
      <c r="A114" s="1900" t="s">
        <v>140</v>
      </c>
      <c r="B114" s="1754"/>
      <c r="C114" s="1754"/>
      <c r="D114" s="1755"/>
      <c r="E114" s="509"/>
      <c r="F114" s="554">
        <v>222999</v>
      </c>
      <c r="G114" s="1750"/>
      <c r="H114" s="1751"/>
      <c r="I114" s="512">
        <v>1775.8</v>
      </c>
      <c r="J114" s="223">
        <v>1864.4</v>
      </c>
      <c r="K114" s="1901">
        <v>17421</v>
      </c>
      <c r="L114" s="1902"/>
      <c r="M114" s="1901">
        <v>21087.3</v>
      </c>
      <c r="N114" s="1902"/>
      <c r="O114" s="1901">
        <v>34342.300000000003</v>
      </c>
      <c r="P114" s="1902"/>
    </row>
    <row r="115" spans="1:16" s="585" customFormat="1" ht="24" customHeight="1" x14ac:dyDescent="0.25">
      <c r="A115" s="1615" t="s">
        <v>470</v>
      </c>
      <c r="B115" s="1633"/>
      <c r="C115" s="1633"/>
      <c r="D115" s="1634"/>
      <c r="E115" s="540"/>
      <c r="F115" s="540">
        <v>27</v>
      </c>
      <c r="G115" s="1619">
        <f>G116+G117</f>
        <v>179.7</v>
      </c>
      <c r="H115" s="1620"/>
      <c r="I115" s="511">
        <f>I116+I117</f>
        <v>675.8</v>
      </c>
      <c r="J115" s="511">
        <f>J116+J117</f>
        <v>250</v>
      </c>
      <c r="K115" s="1619">
        <f>K116+K117</f>
        <v>250</v>
      </c>
      <c r="L115" s="1620"/>
      <c r="M115" s="1619">
        <f t="shared" ref="M115" si="5">M116+M117</f>
        <v>250</v>
      </c>
      <c r="N115" s="1620"/>
      <c r="O115" s="1619">
        <f t="shared" ref="O115" si="6">O116+O117</f>
        <v>250</v>
      </c>
      <c r="P115" s="1620"/>
    </row>
    <row r="116" spans="1:16" s="585" customFormat="1" ht="30.6" customHeight="1" x14ac:dyDescent="0.25">
      <c r="A116" s="1566" t="s">
        <v>634</v>
      </c>
      <c r="B116" s="1567"/>
      <c r="C116" s="1567"/>
      <c r="D116" s="1568"/>
      <c r="E116" s="540"/>
      <c r="F116" s="28">
        <v>273200</v>
      </c>
      <c r="G116" s="1750"/>
      <c r="H116" s="1751"/>
      <c r="I116" s="512">
        <v>426.8</v>
      </c>
      <c r="J116" s="223">
        <v>11.3</v>
      </c>
      <c r="K116" s="1901"/>
      <c r="L116" s="1902"/>
      <c r="M116" s="1908"/>
      <c r="N116" s="1909"/>
      <c r="O116" s="1908"/>
      <c r="P116" s="1909"/>
    </row>
    <row r="117" spans="1:16" ht="46.5" customHeight="1" x14ac:dyDescent="0.25">
      <c r="A117" s="1566" t="s">
        <v>514</v>
      </c>
      <c r="B117" s="1567"/>
      <c r="C117" s="1567"/>
      <c r="D117" s="1568"/>
      <c r="E117" s="509"/>
      <c r="F117" s="510">
        <v>273500</v>
      </c>
      <c r="G117" s="1750">
        <v>179.7</v>
      </c>
      <c r="H117" s="1751"/>
      <c r="I117" s="512">
        <v>249</v>
      </c>
      <c r="J117" s="223">
        <v>238.7</v>
      </c>
      <c r="K117" s="1901">
        <v>250</v>
      </c>
      <c r="L117" s="1902"/>
      <c r="M117" s="1901">
        <v>250</v>
      </c>
      <c r="N117" s="1902"/>
      <c r="O117" s="1901">
        <v>250</v>
      </c>
      <c r="P117" s="1902"/>
    </row>
    <row r="118" spans="1:16" s="587" customFormat="1" ht="22.9" customHeight="1" x14ac:dyDescent="0.25">
      <c r="A118" s="1615" t="s">
        <v>71</v>
      </c>
      <c r="B118" s="1633"/>
      <c r="C118" s="1633"/>
      <c r="D118" s="1634"/>
      <c r="E118" s="540"/>
      <c r="F118" s="555">
        <v>28</v>
      </c>
      <c r="G118" s="1619">
        <f>G119+G120+G121+G122</f>
        <v>393.1</v>
      </c>
      <c r="H118" s="1620"/>
      <c r="I118" s="511">
        <f>I119+I120+I121+I122</f>
        <v>371.6</v>
      </c>
      <c r="J118" s="511">
        <f>J119+J120+J121+J122</f>
        <v>420</v>
      </c>
      <c r="K118" s="1619">
        <f>K119+K120+K121+K122</f>
        <v>528</v>
      </c>
      <c r="L118" s="1620"/>
      <c r="M118" s="1619">
        <f t="shared" ref="M118" si="7">M119+M120+M121+M122</f>
        <v>528</v>
      </c>
      <c r="N118" s="1620"/>
      <c r="O118" s="1619">
        <f t="shared" ref="O118" si="8">O119+O120+O121+O122</f>
        <v>528</v>
      </c>
      <c r="P118" s="1620"/>
    </row>
    <row r="119" spans="1:16" s="587" customFormat="1" ht="22.9" customHeight="1" x14ac:dyDescent="0.25">
      <c r="A119" s="1900" t="s">
        <v>635</v>
      </c>
      <c r="B119" s="1754"/>
      <c r="C119" s="1754"/>
      <c r="D119" s="1755"/>
      <c r="E119" s="540"/>
      <c r="F119" s="588">
        <v>281110</v>
      </c>
      <c r="G119" s="1750">
        <v>372.1</v>
      </c>
      <c r="H119" s="1751"/>
      <c r="I119" s="223">
        <v>366.1</v>
      </c>
      <c r="J119" s="940">
        <v>385</v>
      </c>
      <c r="K119" s="1901">
        <v>388.7</v>
      </c>
      <c r="L119" s="1902"/>
      <c r="M119" s="1901">
        <v>388.7</v>
      </c>
      <c r="N119" s="1902"/>
      <c r="O119" s="1901">
        <v>388.7</v>
      </c>
      <c r="P119" s="1902"/>
    </row>
    <row r="120" spans="1:16" s="587" customFormat="1" ht="22.9" customHeight="1" x14ac:dyDescent="0.25">
      <c r="A120" s="1900" t="s">
        <v>879</v>
      </c>
      <c r="B120" s="1754"/>
      <c r="C120" s="1754"/>
      <c r="D120" s="1755"/>
      <c r="E120" s="1"/>
      <c r="F120" s="939">
        <v>281230</v>
      </c>
      <c r="G120" s="1750"/>
      <c r="H120" s="1751"/>
      <c r="I120" s="223"/>
      <c r="J120" s="940"/>
      <c r="K120" s="1901">
        <v>126</v>
      </c>
      <c r="L120" s="1902"/>
      <c r="M120" s="1901">
        <v>126</v>
      </c>
      <c r="N120" s="1902"/>
      <c r="O120" s="1901">
        <v>126</v>
      </c>
      <c r="P120" s="1902"/>
    </row>
    <row r="121" spans="1:16" s="587" customFormat="1" ht="22.9" customHeight="1" x14ac:dyDescent="0.25">
      <c r="A121" s="1900" t="s">
        <v>636</v>
      </c>
      <c r="B121" s="1754"/>
      <c r="C121" s="1754"/>
      <c r="D121" s="1755"/>
      <c r="E121" s="540"/>
      <c r="F121" s="588">
        <v>281361</v>
      </c>
      <c r="G121" s="1750">
        <v>21</v>
      </c>
      <c r="H121" s="1751"/>
      <c r="I121" s="512">
        <v>5</v>
      </c>
      <c r="J121" s="938">
        <v>15</v>
      </c>
      <c r="K121" s="1750"/>
      <c r="L121" s="1751"/>
      <c r="M121" s="1750"/>
      <c r="N121" s="1751"/>
      <c r="O121" s="1750"/>
      <c r="P121" s="1751"/>
    </row>
    <row r="122" spans="1:16" ht="27.75" customHeight="1" x14ac:dyDescent="0.25">
      <c r="A122" s="1900" t="s">
        <v>636</v>
      </c>
      <c r="B122" s="1754"/>
      <c r="C122" s="1754"/>
      <c r="D122" s="1755"/>
      <c r="E122" s="509"/>
      <c r="F122" s="554">
        <v>281400</v>
      </c>
      <c r="G122" s="1750"/>
      <c r="H122" s="1751"/>
      <c r="I122" s="223">
        <v>0.5</v>
      </c>
      <c r="J122" s="223">
        <v>20</v>
      </c>
      <c r="K122" s="1907">
        <v>13.3</v>
      </c>
      <c r="L122" s="1907"/>
      <c r="M122" s="1907">
        <v>13.3</v>
      </c>
      <c r="N122" s="1907"/>
      <c r="O122" s="1907">
        <v>13.3</v>
      </c>
      <c r="P122" s="1907"/>
    </row>
    <row r="123" spans="1:16" s="585" customFormat="1" ht="25.5" customHeight="1" x14ac:dyDescent="0.25">
      <c r="A123" s="1615" t="s">
        <v>72</v>
      </c>
      <c r="B123" s="1633"/>
      <c r="C123" s="1633"/>
      <c r="D123" s="1634"/>
      <c r="E123" s="540"/>
      <c r="F123" s="540">
        <v>31</v>
      </c>
      <c r="G123" s="1619">
        <f>G124+G125+G126+G127+G128</f>
        <v>1407.1999999999998</v>
      </c>
      <c r="H123" s="1620"/>
      <c r="I123" s="511">
        <f>I124+I125+I126+I127+I128</f>
        <v>4779</v>
      </c>
      <c r="J123" s="511">
        <f>J124+J125+J126+J127+J128</f>
        <v>11.5</v>
      </c>
      <c r="K123" s="1619">
        <f>K124+K125+K126+K127+K128</f>
        <v>11183</v>
      </c>
      <c r="L123" s="1620"/>
      <c r="M123" s="1619">
        <f t="shared" ref="M123" si="9">M124+M125+M126+M127+M128</f>
        <v>12453</v>
      </c>
      <c r="N123" s="1620"/>
      <c r="O123" s="1619">
        <f t="shared" ref="O123" si="10">O124+O125+O126+O127+O128</f>
        <v>898</v>
      </c>
      <c r="P123" s="1620"/>
    </row>
    <row r="124" spans="1:16" s="585" customFormat="1" ht="21.4" customHeight="1" x14ac:dyDescent="0.25">
      <c r="A124" s="1904" t="s">
        <v>516</v>
      </c>
      <c r="B124" s="1905"/>
      <c r="C124" s="1905"/>
      <c r="D124" s="1906"/>
      <c r="E124" s="1"/>
      <c r="F124" s="1">
        <v>314110</v>
      </c>
      <c r="G124" s="1750">
        <v>768.3</v>
      </c>
      <c r="H124" s="1751"/>
      <c r="I124" s="223">
        <v>2078.5</v>
      </c>
      <c r="J124" s="223">
        <v>11.5</v>
      </c>
      <c r="K124" s="1901">
        <v>5275</v>
      </c>
      <c r="L124" s="1902"/>
      <c r="M124" s="1901">
        <v>3425</v>
      </c>
      <c r="N124" s="1902"/>
      <c r="O124" s="1901"/>
      <c r="P124" s="1902"/>
    </row>
    <row r="125" spans="1:16" s="585" customFormat="1" ht="21.4" customHeight="1" x14ac:dyDescent="0.25">
      <c r="A125" s="565" t="s">
        <v>475</v>
      </c>
      <c r="B125" s="503"/>
      <c r="C125" s="503"/>
      <c r="D125" s="504"/>
      <c r="E125" s="1"/>
      <c r="F125" s="498">
        <v>315110</v>
      </c>
      <c r="G125" s="1750"/>
      <c r="H125" s="1751"/>
      <c r="I125" s="223"/>
      <c r="J125" s="223"/>
      <c r="K125" s="1901">
        <v>1878</v>
      </c>
      <c r="L125" s="1902"/>
      <c r="M125" s="1901"/>
      <c r="N125" s="1902"/>
      <c r="O125" s="1901"/>
      <c r="P125" s="1902"/>
    </row>
    <row r="126" spans="1:16" s="585" customFormat="1" ht="21.4" customHeight="1" x14ac:dyDescent="0.25">
      <c r="A126" s="1593" t="s">
        <v>608</v>
      </c>
      <c r="B126" s="1594"/>
      <c r="C126" s="1594"/>
      <c r="D126" s="1595"/>
      <c r="E126" s="1"/>
      <c r="F126" s="498">
        <v>315120</v>
      </c>
      <c r="G126" s="1750"/>
      <c r="H126" s="1751"/>
      <c r="I126" s="223">
        <v>213.7</v>
      </c>
      <c r="J126" s="223"/>
      <c r="K126" s="1901"/>
      <c r="L126" s="1902"/>
      <c r="M126" s="1901"/>
      <c r="N126" s="1902"/>
      <c r="O126" s="1901"/>
      <c r="P126" s="1902"/>
    </row>
    <row r="127" spans="1:16" s="585" customFormat="1" ht="30.4" customHeight="1" x14ac:dyDescent="0.25">
      <c r="A127" s="1904" t="s">
        <v>111</v>
      </c>
      <c r="B127" s="1905"/>
      <c r="C127" s="1905"/>
      <c r="D127" s="1906"/>
      <c r="E127" s="1"/>
      <c r="F127" s="1">
        <v>316110</v>
      </c>
      <c r="G127" s="1750"/>
      <c r="H127" s="1751"/>
      <c r="I127" s="223">
        <v>179</v>
      </c>
      <c r="J127" s="223"/>
      <c r="K127" s="1901">
        <v>170</v>
      </c>
      <c r="L127" s="1902"/>
      <c r="M127" s="1901"/>
      <c r="N127" s="1902"/>
      <c r="O127" s="1901"/>
      <c r="P127" s="1902"/>
    </row>
    <row r="128" spans="1:16" ht="29.25" customHeight="1" x14ac:dyDescent="0.25">
      <c r="A128" s="1566" t="s">
        <v>112</v>
      </c>
      <c r="B128" s="1567"/>
      <c r="C128" s="1567"/>
      <c r="D128" s="1568"/>
      <c r="E128" s="509"/>
      <c r="F128" s="554" t="s">
        <v>637</v>
      </c>
      <c r="G128" s="1750">
        <v>638.9</v>
      </c>
      <c r="H128" s="1751"/>
      <c r="I128" s="223">
        <v>2307.8000000000002</v>
      </c>
      <c r="J128" s="223"/>
      <c r="K128" s="1901">
        <v>3860</v>
      </c>
      <c r="L128" s="1902"/>
      <c r="M128" s="1901">
        <v>9028</v>
      </c>
      <c r="N128" s="1902"/>
      <c r="O128" s="1901">
        <v>898</v>
      </c>
      <c r="P128" s="1902"/>
    </row>
    <row r="129" spans="1:16" s="585" customFormat="1" ht="25.5" customHeight="1" x14ac:dyDescent="0.25">
      <c r="A129" s="1615" t="s">
        <v>609</v>
      </c>
      <c r="B129" s="1633"/>
      <c r="C129" s="1633"/>
      <c r="D129" s="1634"/>
      <c r="E129" s="540"/>
      <c r="F129" s="540">
        <v>33</v>
      </c>
      <c r="G129" s="1619">
        <f>G130+G131+G132+G133+G134+G135+G136+G137</f>
        <v>1492.7</v>
      </c>
      <c r="H129" s="1620"/>
      <c r="I129" s="511">
        <f>I130+I131+I132+I133+I134+I135+I136+I137</f>
        <v>1555.1</v>
      </c>
      <c r="J129" s="511">
        <f>J130+J131+J132+J133+J134+J135+J136+J137</f>
        <v>1475</v>
      </c>
      <c r="K129" s="1619">
        <f>SUM(K130:L137)</f>
        <v>1485</v>
      </c>
      <c r="L129" s="1620"/>
      <c r="M129" s="1619">
        <f>SUM(M130:N137)</f>
        <v>1485</v>
      </c>
      <c r="N129" s="1620"/>
      <c r="O129" s="1619">
        <f>SUM(O130:P137)</f>
        <v>1485</v>
      </c>
      <c r="P129" s="1620"/>
    </row>
    <row r="130" spans="1:16" ht="34.5" customHeight="1" x14ac:dyDescent="0.25">
      <c r="A130" s="1566" t="s">
        <v>96</v>
      </c>
      <c r="B130" s="1567"/>
      <c r="C130" s="1567"/>
      <c r="D130" s="1568"/>
      <c r="E130" s="509"/>
      <c r="F130" s="554" t="s">
        <v>610</v>
      </c>
      <c r="G130" s="1750">
        <v>963.6</v>
      </c>
      <c r="H130" s="1751"/>
      <c r="I130" s="223">
        <v>992.9</v>
      </c>
      <c r="J130" s="223">
        <v>905.6</v>
      </c>
      <c r="K130" s="1901">
        <v>900</v>
      </c>
      <c r="L130" s="1902"/>
      <c r="M130" s="1901">
        <v>900</v>
      </c>
      <c r="N130" s="1902"/>
      <c r="O130" s="1901">
        <v>900</v>
      </c>
      <c r="P130" s="1902"/>
    </row>
    <row r="131" spans="1:16" ht="22.9" customHeight="1" x14ac:dyDescent="0.25">
      <c r="A131" s="1900" t="s">
        <v>97</v>
      </c>
      <c r="B131" s="1754"/>
      <c r="C131" s="1754"/>
      <c r="D131" s="1755"/>
      <c r="E131" s="509"/>
      <c r="F131" s="554" t="s">
        <v>611</v>
      </c>
      <c r="G131" s="1750">
        <v>96.4</v>
      </c>
      <c r="H131" s="1751"/>
      <c r="I131" s="223">
        <v>127.4</v>
      </c>
      <c r="J131" s="223">
        <v>94.4</v>
      </c>
      <c r="K131" s="1901">
        <v>100</v>
      </c>
      <c r="L131" s="1902"/>
      <c r="M131" s="1901">
        <v>100</v>
      </c>
      <c r="N131" s="1902"/>
      <c r="O131" s="1901">
        <v>100</v>
      </c>
      <c r="P131" s="1902"/>
    </row>
    <row r="132" spans="1:16" ht="22.9" customHeight="1" x14ac:dyDescent="0.25">
      <c r="A132" s="1900" t="s">
        <v>477</v>
      </c>
      <c r="B132" s="1754"/>
      <c r="C132" s="1754"/>
      <c r="D132" s="1755"/>
      <c r="E132" s="509"/>
      <c r="F132" s="554">
        <v>333110</v>
      </c>
      <c r="G132" s="1750">
        <v>12</v>
      </c>
      <c r="H132" s="1751"/>
      <c r="I132" s="223">
        <v>4.8</v>
      </c>
      <c r="J132" s="223">
        <v>15</v>
      </c>
      <c r="K132" s="1901">
        <v>15</v>
      </c>
      <c r="L132" s="1902"/>
      <c r="M132" s="1901">
        <v>15</v>
      </c>
      <c r="N132" s="1902"/>
      <c r="O132" s="1901">
        <v>15</v>
      </c>
      <c r="P132" s="1902"/>
    </row>
    <row r="133" spans="1:16" ht="40.9" customHeight="1" x14ac:dyDescent="0.25">
      <c r="A133" s="1566" t="s">
        <v>612</v>
      </c>
      <c r="B133" s="1567"/>
      <c r="C133" s="1567"/>
      <c r="D133" s="1568"/>
      <c r="E133" s="509"/>
      <c r="F133" s="554">
        <v>334110</v>
      </c>
      <c r="G133" s="1750"/>
      <c r="H133" s="1751"/>
      <c r="I133" s="223">
        <v>3.4</v>
      </c>
      <c r="J133" s="223"/>
      <c r="K133" s="1901"/>
      <c r="L133" s="1902"/>
      <c r="M133" s="1901"/>
      <c r="N133" s="1902"/>
      <c r="O133" s="1901"/>
      <c r="P133" s="1902"/>
    </row>
    <row r="134" spans="1:16" ht="40.9" customHeight="1" x14ac:dyDescent="0.25">
      <c r="A134" s="1566" t="s">
        <v>612</v>
      </c>
      <c r="B134" s="1567"/>
      <c r="C134" s="1567"/>
      <c r="D134" s="1568"/>
      <c r="E134" s="509"/>
      <c r="F134" s="554">
        <v>336110</v>
      </c>
      <c r="G134" s="1750">
        <v>118.9</v>
      </c>
      <c r="H134" s="1751"/>
      <c r="I134" s="223">
        <v>194.5</v>
      </c>
      <c r="J134" s="223">
        <v>200</v>
      </c>
      <c r="K134" s="1901">
        <v>200</v>
      </c>
      <c r="L134" s="1902"/>
      <c r="M134" s="1901">
        <v>200</v>
      </c>
      <c r="N134" s="1902"/>
      <c r="O134" s="1901">
        <v>200</v>
      </c>
      <c r="P134" s="1902"/>
    </row>
    <row r="135" spans="1:16" ht="26.65" customHeight="1" x14ac:dyDescent="0.25">
      <c r="A135" s="1213" t="s">
        <v>638</v>
      </c>
      <c r="B135" s="1903"/>
      <c r="C135" s="1903"/>
      <c r="D135" s="1214"/>
      <c r="E135" s="509"/>
      <c r="F135" s="554">
        <v>337110</v>
      </c>
      <c r="G135" s="1750"/>
      <c r="H135" s="1751"/>
      <c r="I135" s="223">
        <v>10.5</v>
      </c>
      <c r="J135" s="223">
        <v>40</v>
      </c>
      <c r="K135" s="1901">
        <v>50</v>
      </c>
      <c r="L135" s="1902"/>
      <c r="M135" s="1901">
        <v>50</v>
      </c>
      <c r="N135" s="1902"/>
      <c r="O135" s="1901">
        <v>50</v>
      </c>
      <c r="P135" s="1902"/>
    </row>
    <row r="136" spans="1:16" ht="19.5" customHeight="1" x14ac:dyDescent="0.25">
      <c r="A136" s="1213" t="s">
        <v>639</v>
      </c>
      <c r="B136" s="1903"/>
      <c r="C136" s="1903"/>
      <c r="D136" s="1214"/>
      <c r="E136" s="509"/>
      <c r="F136" s="554">
        <v>338110</v>
      </c>
      <c r="G136" s="1750">
        <v>199.7</v>
      </c>
      <c r="H136" s="1751"/>
      <c r="I136" s="223">
        <v>172.3</v>
      </c>
      <c r="J136" s="223">
        <v>170</v>
      </c>
      <c r="K136" s="1901">
        <v>170</v>
      </c>
      <c r="L136" s="1902"/>
      <c r="M136" s="1901">
        <v>170</v>
      </c>
      <c r="N136" s="1902"/>
      <c r="O136" s="1901">
        <v>170</v>
      </c>
      <c r="P136" s="1902"/>
    </row>
    <row r="137" spans="1:16" ht="22.9" customHeight="1" x14ac:dyDescent="0.25">
      <c r="A137" s="1900" t="s">
        <v>614</v>
      </c>
      <c r="B137" s="1754"/>
      <c r="C137" s="1754"/>
      <c r="D137" s="1755"/>
      <c r="E137" s="509"/>
      <c r="F137" s="554" t="s">
        <v>615</v>
      </c>
      <c r="G137" s="1750">
        <v>102.1</v>
      </c>
      <c r="H137" s="1751"/>
      <c r="I137" s="223">
        <v>49.3</v>
      </c>
      <c r="J137" s="223">
        <v>50</v>
      </c>
      <c r="K137" s="1901">
        <v>50</v>
      </c>
      <c r="L137" s="1902"/>
      <c r="M137" s="1901">
        <v>50</v>
      </c>
      <c r="N137" s="1902"/>
      <c r="O137" s="1901">
        <v>50</v>
      </c>
      <c r="P137" s="1902"/>
    </row>
    <row r="138" spans="1:16" ht="22.9" customHeight="1" x14ac:dyDescent="0.25">
      <c r="A138" s="1615" t="s">
        <v>622</v>
      </c>
      <c r="B138" s="1633"/>
      <c r="C138" s="1633"/>
      <c r="D138" s="1634"/>
      <c r="E138" s="540"/>
      <c r="F138" s="555">
        <v>35</v>
      </c>
      <c r="G138" s="1619">
        <f>G139</f>
        <v>7197.7</v>
      </c>
      <c r="H138" s="1620"/>
      <c r="I138" s="224">
        <f>I139</f>
        <v>6734.3</v>
      </c>
      <c r="J138" s="224">
        <f>J139</f>
        <v>7393</v>
      </c>
      <c r="K138" s="1898">
        <f>K139</f>
        <v>7290.8</v>
      </c>
      <c r="L138" s="1899"/>
      <c r="M138" s="1898">
        <f t="shared" ref="M138" si="11">M139</f>
        <v>7290.8</v>
      </c>
      <c r="N138" s="1899"/>
      <c r="O138" s="1898">
        <f t="shared" ref="O138" si="12">O139</f>
        <v>7290.8</v>
      </c>
      <c r="P138" s="1899"/>
    </row>
    <row r="139" spans="1:16" ht="22.9" customHeight="1" x14ac:dyDescent="0.25">
      <c r="A139" s="1900" t="s">
        <v>640</v>
      </c>
      <c r="B139" s="1754"/>
      <c r="C139" s="1754"/>
      <c r="D139" s="1755"/>
      <c r="E139" s="509"/>
      <c r="F139" s="554">
        <v>351110</v>
      </c>
      <c r="G139" s="1750">
        <v>7197.7</v>
      </c>
      <c r="H139" s="1751"/>
      <c r="I139" s="223">
        <v>6734.3</v>
      </c>
      <c r="J139" s="223">
        <v>7393</v>
      </c>
      <c r="K139" s="1901">
        <v>7290.8</v>
      </c>
      <c r="L139" s="1902"/>
      <c r="M139" s="1901">
        <v>7290.8</v>
      </c>
      <c r="N139" s="1902"/>
      <c r="O139" s="1901">
        <v>7290.8</v>
      </c>
      <c r="P139" s="1902"/>
    </row>
    <row r="140" spans="1:16" ht="22.9" customHeight="1" x14ac:dyDescent="0.25">
      <c r="A140" s="1566"/>
      <c r="B140" s="1567"/>
      <c r="C140" s="1567"/>
      <c r="D140" s="1568"/>
      <c r="E140" s="509"/>
      <c r="F140" s="554"/>
      <c r="G140" s="1593"/>
      <c r="H140" s="1595"/>
      <c r="I140" s="512"/>
      <c r="J140" s="509"/>
      <c r="K140" s="1750"/>
      <c r="L140" s="1751"/>
      <c r="M140" s="1750"/>
      <c r="N140" s="1751"/>
      <c r="O140" s="1750"/>
      <c r="P140" s="1751"/>
    </row>
    <row r="141" spans="1:16" ht="22.5" customHeight="1" x14ac:dyDescent="0.25">
      <c r="A141" s="1871" t="s">
        <v>38</v>
      </c>
      <c r="B141" s="1872"/>
      <c r="C141" s="1872"/>
      <c r="D141" s="1872"/>
      <c r="E141" s="1872"/>
      <c r="F141" s="1872"/>
      <c r="G141" s="1872"/>
      <c r="H141" s="1872"/>
      <c r="I141" s="1872"/>
      <c r="J141" s="1872"/>
      <c r="K141" s="1872"/>
      <c r="L141" s="1872"/>
      <c r="M141" s="1872"/>
      <c r="N141" s="1872"/>
      <c r="O141" s="1872"/>
      <c r="P141" s="1873"/>
    </row>
    <row r="142" spans="1:16" ht="19.899999999999999" customHeight="1" x14ac:dyDescent="0.25">
      <c r="A142" s="1890" t="s">
        <v>1</v>
      </c>
      <c r="B142" s="1891"/>
      <c r="C142" s="1891"/>
      <c r="D142" s="1892"/>
      <c r="E142" s="1878" t="s">
        <v>0</v>
      </c>
      <c r="F142" s="1879"/>
      <c r="G142" s="1879"/>
      <c r="H142" s="1880"/>
      <c r="I142" s="1896" t="s">
        <v>41</v>
      </c>
      <c r="J142" s="1748" t="s">
        <v>40</v>
      </c>
      <c r="K142" s="1896" t="s">
        <v>358</v>
      </c>
      <c r="L142" s="567">
        <v>2025</v>
      </c>
      <c r="M142" s="1896" t="s">
        <v>359</v>
      </c>
      <c r="N142" s="1">
        <v>2026</v>
      </c>
      <c r="O142" s="1">
        <v>2027</v>
      </c>
      <c r="P142" s="1">
        <v>2028</v>
      </c>
    </row>
    <row r="143" spans="1:16" ht="63" customHeight="1" x14ac:dyDescent="0.25">
      <c r="A143" s="1893"/>
      <c r="B143" s="1894"/>
      <c r="C143" s="1894"/>
      <c r="D143" s="1895"/>
      <c r="E143" s="1" t="s">
        <v>42</v>
      </c>
      <c r="F143" s="1" t="s">
        <v>36</v>
      </c>
      <c r="G143" s="572" t="s">
        <v>13</v>
      </c>
      <c r="H143" s="2" t="s">
        <v>37</v>
      </c>
      <c r="I143" s="1897"/>
      <c r="J143" s="1749"/>
      <c r="K143" s="1897"/>
      <c r="L143" s="589" t="s">
        <v>39</v>
      </c>
      <c r="M143" s="1897"/>
      <c r="N143" s="572" t="s">
        <v>13</v>
      </c>
      <c r="O143" s="572" t="s">
        <v>14</v>
      </c>
      <c r="P143" s="572" t="s">
        <v>14</v>
      </c>
    </row>
    <row r="144" spans="1:16" x14ac:dyDescent="0.25">
      <c r="A144" s="1878">
        <v>1</v>
      </c>
      <c r="B144" s="1879"/>
      <c r="C144" s="1879"/>
      <c r="D144" s="1880"/>
      <c r="E144" s="1">
        <v>2</v>
      </c>
      <c r="F144" s="1">
        <v>3</v>
      </c>
      <c r="G144" s="1">
        <v>4</v>
      </c>
      <c r="H144" s="1">
        <v>5</v>
      </c>
      <c r="I144" s="1">
        <v>6</v>
      </c>
      <c r="J144" s="509">
        <v>7</v>
      </c>
      <c r="K144" s="1">
        <v>8</v>
      </c>
      <c r="L144" s="1">
        <v>9</v>
      </c>
      <c r="M144" s="1" t="s">
        <v>43</v>
      </c>
      <c r="N144" s="1">
        <v>11</v>
      </c>
      <c r="O144" s="1">
        <v>12</v>
      </c>
      <c r="P144" s="1">
        <v>13</v>
      </c>
    </row>
    <row r="145" spans="1:16" ht="22.9" customHeight="1" x14ac:dyDescent="0.25">
      <c r="A145" s="1881"/>
      <c r="B145" s="1882"/>
      <c r="C145" s="1882"/>
      <c r="D145" s="1883"/>
      <c r="E145" s="566"/>
      <c r="F145" s="566"/>
      <c r="G145" s="566"/>
      <c r="H145" s="566"/>
      <c r="I145" s="566"/>
      <c r="J145" s="517"/>
      <c r="K145" s="566"/>
      <c r="L145" s="566"/>
      <c r="M145" s="566"/>
      <c r="N145" s="566"/>
      <c r="O145" s="566"/>
      <c r="P145" s="566"/>
    </row>
    <row r="146" spans="1:16" ht="22.9" customHeight="1" x14ac:dyDescent="0.25">
      <c r="A146" s="1881"/>
      <c r="B146" s="1882"/>
      <c r="C146" s="1882"/>
      <c r="D146" s="1883"/>
      <c r="E146" s="566"/>
      <c r="F146" s="566"/>
      <c r="G146" s="566"/>
      <c r="H146" s="566"/>
      <c r="I146" s="566"/>
      <c r="J146" s="517"/>
      <c r="K146" s="566"/>
      <c r="L146" s="566"/>
      <c r="M146" s="566"/>
      <c r="N146" s="566"/>
      <c r="O146" s="566"/>
      <c r="P146" s="566"/>
    </row>
    <row r="147" spans="1:16" ht="23.85" customHeight="1" x14ac:dyDescent="0.25"/>
    <row r="148" spans="1:16" s="563" customFormat="1" ht="24.6" customHeight="1" x14ac:dyDescent="0.25">
      <c r="A148" s="1884" t="s">
        <v>44</v>
      </c>
      <c r="B148" s="1885"/>
      <c r="C148" s="1885"/>
      <c r="D148" s="1885"/>
      <c r="E148" s="1885"/>
      <c r="F148" s="1885"/>
      <c r="G148" s="1885"/>
      <c r="H148" s="1885"/>
      <c r="I148" s="1885"/>
      <c r="J148" s="1885"/>
      <c r="K148" s="1885"/>
      <c r="L148" s="1885"/>
      <c r="M148" s="1885"/>
      <c r="N148" s="1885"/>
      <c r="O148" s="1885"/>
      <c r="P148" s="1886"/>
    </row>
    <row r="149" spans="1:16" s="563" customFormat="1" ht="24.6" customHeight="1" x14ac:dyDescent="0.25">
      <c r="A149" s="1887" t="s">
        <v>45</v>
      </c>
      <c r="B149" s="1888"/>
      <c r="C149" s="1888"/>
      <c r="D149" s="1888"/>
      <c r="E149" s="1888"/>
      <c r="F149" s="1888"/>
      <c r="G149" s="1888"/>
      <c r="H149" s="1888"/>
      <c r="I149" s="1888"/>
      <c r="J149" s="1888"/>
      <c r="K149" s="1888"/>
      <c r="L149" s="1888"/>
      <c r="M149" s="1888"/>
      <c r="N149" s="1888"/>
      <c r="O149" s="1888"/>
      <c r="P149" s="1889"/>
    </row>
    <row r="150" spans="1:16" s="563" customFormat="1" ht="24.6" customHeight="1" x14ac:dyDescent="0.25">
      <c r="A150" s="1887" t="s">
        <v>46</v>
      </c>
      <c r="B150" s="1888"/>
      <c r="C150" s="1888"/>
      <c r="D150" s="1888"/>
      <c r="E150" s="1888"/>
      <c r="F150" s="1888"/>
      <c r="G150" s="1888"/>
      <c r="H150" s="1888"/>
      <c r="I150" s="1888"/>
      <c r="J150" s="1888"/>
      <c r="K150" s="1888"/>
      <c r="L150" s="1888"/>
      <c r="M150" s="1888"/>
      <c r="N150" s="1888"/>
      <c r="O150" s="1888"/>
      <c r="P150" s="1889"/>
    </row>
    <row r="151" spans="1:16" s="563" customFormat="1" ht="24.6" customHeight="1" x14ac:dyDescent="0.25">
      <c r="A151" s="1874" t="s">
        <v>47</v>
      </c>
      <c r="B151" s="1875"/>
      <c r="C151" s="1875"/>
      <c r="D151" s="1875"/>
      <c r="E151" s="1875"/>
      <c r="F151" s="1875"/>
      <c r="G151" s="1875"/>
      <c r="H151" s="1875"/>
      <c r="I151" s="1875"/>
      <c r="J151" s="1875"/>
      <c r="K151" s="1875"/>
      <c r="L151" s="1875"/>
      <c r="M151" s="1875"/>
      <c r="N151" s="1875"/>
      <c r="O151" s="1875"/>
      <c r="P151" s="1876"/>
    </row>
    <row r="153" spans="1:16" ht="38.85" customHeight="1" x14ac:dyDescent="0.25">
      <c r="A153" s="1877" t="s">
        <v>65</v>
      </c>
      <c r="B153" s="1877"/>
      <c r="C153" s="1877"/>
      <c r="D153" s="1877"/>
      <c r="E153" s="1877"/>
      <c r="F153" s="1877"/>
      <c r="G153" s="1877"/>
      <c r="H153" s="1877"/>
      <c r="I153" s="1877"/>
      <c r="J153" s="1877"/>
      <c r="K153" s="1877"/>
      <c r="L153" s="1877"/>
      <c r="M153" s="1877"/>
      <c r="N153" s="1877"/>
      <c r="O153" s="1877"/>
      <c r="P153" s="1877"/>
    </row>
  </sheetData>
  <mergeCells count="472">
    <mergeCell ref="A128:D128"/>
    <mergeCell ref="G128:H128"/>
    <mergeCell ref="K128:L128"/>
    <mergeCell ref="M128:N128"/>
    <mergeCell ref="O128:P128"/>
    <mergeCell ref="N1:P1"/>
    <mergeCell ref="E5:J5"/>
    <mergeCell ref="D6:L6"/>
    <mergeCell ref="A9:C9"/>
    <mergeCell ref="D9:O9"/>
    <mergeCell ref="A10:C10"/>
    <mergeCell ref="D10:O10"/>
    <mergeCell ref="A120:D120"/>
    <mergeCell ref="K120:L120"/>
    <mergeCell ref="M120:N120"/>
    <mergeCell ref="O120:P120"/>
    <mergeCell ref="G120:H120"/>
    <mergeCell ref="K16:L16"/>
    <mergeCell ref="M16:N16"/>
    <mergeCell ref="O16:P16"/>
    <mergeCell ref="A17:D17"/>
    <mergeCell ref="G17:H17"/>
    <mergeCell ref="K17:L17"/>
    <mergeCell ref="M17:N17"/>
    <mergeCell ref="O17:P17"/>
    <mergeCell ref="A11:C11"/>
    <mergeCell ref="D11:O11"/>
    <mergeCell ref="A13:P13"/>
    <mergeCell ref="A15:D16"/>
    <mergeCell ref="A19:D19"/>
    <mergeCell ref="G19:H19"/>
    <mergeCell ref="K19:L19"/>
    <mergeCell ref="M19:N19"/>
    <mergeCell ref="O19:P19"/>
    <mergeCell ref="E15:F15"/>
    <mergeCell ref="G15:H15"/>
    <mergeCell ref="K15:L15"/>
    <mergeCell ref="M15:N15"/>
    <mergeCell ref="O15:P15"/>
    <mergeCell ref="G16:H16"/>
    <mergeCell ref="A18:D18"/>
    <mergeCell ref="G18:H18"/>
    <mergeCell ref="K18:L18"/>
    <mergeCell ref="M18:N18"/>
    <mergeCell ref="O18:P18"/>
    <mergeCell ref="A20:D20"/>
    <mergeCell ref="G20:H20"/>
    <mergeCell ref="K20:L20"/>
    <mergeCell ref="M20:N20"/>
    <mergeCell ref="O20:P20"/>
    <mergeCell ref="A21:D21"/>
    <mergeCell ref="G21:H21"/>
    <mergeCell ref="K21:L21"/>
    <mergeCell ref="M21:N21"/>
    <mergeCell ref="O21:P21"/>
    <mergeCell ref="A22:D22"/>
    <mergeCell ref="G22:H22"/>
    <mergeCell ref="K22:L22"/>
    <mergeCell ref="M22:N22"/>
    <mergeCell ref="O22:P22"/>
    <mergeCell ref="A23:D23"/>
    <mergeCell ref="G23:H23"/>
    <mergeCell ref="K23:L23"/>
    <mergeCell ref="M23:N23"/>
    <mergeCell ref="O23:P23"/>
    <mergeCell ref="A24:D24"/>
    <mergeCell ref="G24:H24"/>
    <mergeCell ref="K24:L24"/>
    <mergeCell ref="M24:N24"/>
    <mergeCell ref="O24:P24"/>
    <mergeCell ref="M26:N26"/>
    <mergeCell ref="O26:P26"/>
    <mergeCell ref="G27:H27"/>
    <mergeCell ref="K27:L27"/>
    <mergeCell ref="M27:N27"/>
    <mergeCell ref="O27:P27"/>
    <mergeCell ref="A25:D25"/>
    <mergeCell ref="G25:H25"/>
    <mergeCell ref="A26:B27"/>
    <mergeCell ref="C26:F26"/>
    <mergeCell ref="G26:H26"/>
    <mergeCell ref="K26:L26"/>
    <mergeCell ref="A28:B28"/>
    <mergeCell ref="G28:H28"/>
    <mergeCell ref="K28:L28"/>
    <mergeCell ref="M28:N28"/>
    <mergeCell ref="O28:P28"/>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3:B33"/>
    <mergeCell ref="G33:H33"/>
    <mergeCell ref="K33:L33"/>
    <mergeCell ref="M33:N33"/>
    <mergeCell ref="O33:P33"/>
    <mergeCell ref="A34:B34"/>
    <mergeCell ref="G34:H34"/>
    <mergeCell ref="K34:L34"/>
    <mergeCell ref="M34:N34"/>
    <mergeCell ref="O34:P34"/>
    <mergeCell ref="A35:B35"/>
    <mergeCell ref="G35:H35"/>
    <mergeCell ref="K35:L35"/>
    <mergeCell ref="M35:N35"/>
    <mergeCell ref="O35:P35"/>
    <mergeCell ref="A36:B36"/>
    <mergeCell ref="G36:H36"/>
    <mergeCell ref="K36:L36"/>
    <mergeCell ref="M36:N36"/>
    <mergeCell ref="O36:P36"/>
    <mergeCell ref="A37:B37"/>
    <mergeCell ref="G37:H37"/>
    <mergeCell ref="K37:L37"/>
    <mergeCell ref="M37:N37"/>
    <mergeCell ref="O37:P37"/>
    <mergeCell ref="A41:C42"/>
    <mergeCell ref="D41:F41"/>
    <mergeCell ref="G41:J41"/>
    <mergeCell ref="K41:M41"/>
    <mergeCell ref="N41:P41"/>
    <mergeCell ref="E42:F42"/>
    <mergeCell ref="G42:H42"/>
    <mergeCell ref="A38:B38"/>
    <mergeCell ref="G38:H38"/>
    <mergeCell ref="K38:L38"/>
    <mergeCell ref="M38:N38"/>
    <mergeCell ref="O38:P38"/>
    <mergeCell ref="A40:P40"/>
    <mergeCell ref="A45:C45"/>
    <mergeCell ref="E45:F45"/>
    <mergeCell ref="G45:H45"/>
    <mergeCell ref="A46:C46"/>
    <mergeCell ref="E46:F46"/>
    <mergeCell ref="G46:H46"/>
    <mergeCell ref="A43:C43"/>
    <mergeCell ref="E43:F43"/>
    <mergeCell ref="G43:H43"/>
    <mergeCell ref="A44:C44"/>
    <mergeCell ref="E44:F44"/>
    <mergeCell ref="G44:H44"/>
    <mergeCell ref="A49:C49"/>
    <mergeCell ref="E49:F49"/>
    <mergeCell ref="G49:H49"/>
    <mergeCell ref="A50:C50"/>
    <mergeCell ref="E50:F50"/>
    <mergeCell ref="G50:H50"/>
    <mergeCell ref="A47:C47"/>
    <mergeCell ref="E47:F47"/>
    <mergeCell ref="G47:H47"/>
    <mergeCell ref="A48:C48"/>
    <mergeCell ref="E48:F48"/>
    <mergeCell ref="G48:H48"/>
    <mergeCell ref="A56:B56"/>
    <mergeCell ref="I56:J56"/>
    <mergeCell ref="A57:B57"/>
    <mergeCell ref="I57:J57"/>
    <mergeCell ref="A58:B58"/>
    <mergeCell ref="I58:J58"/>
    <mergeCell ref="A52:P52"/>
    <mergeCell ref="A53:B54"/>
    <mergeCell ref="C53:H53"/>
    <mergeCell ref="I53:J54"/>
    <mergeCell ref="A55:B55"/>
    <mergeCell ref="I55:J55"/>
    <mergeCell ref="A63:B63"/>
    <mergeCell ref="C63:N63"/>
    <mergeCell ref="O63:P63"/>
    <mergeCell ref="A64:B64"/>
    <mergeCell ref="C64:N64"/>
    <mergeCell ref="O64:P64"/>
    <mergeCell ref="A59:B59"/>
    <mergeCell ref="I59:J59"/>
    <mergeCell ref="A60:B60"/>
    <mergeCell ref="I60:J60"/>
    <mergeCell ref="A61:B61"/>
    <mergeCell ref="A62:P62"/>
    <mergeCell ref="A67:P67"/>
    <mergeCell ref="A68:P68"/>
    <mergeCell ref="A69:C69"/>
    <mergeCell ref="D69:P69"/>
    <mergeCell ref="A70:C70"/>
    <mergeCell ref="D70:P70"/>
    <mergeCell ref="A65:B65"/>
    <mergeCell ref="C65:N65"/>
    <mergeCell ref="O65:P65"/>
    <mergeCell ref="A66:B66"/>
    <mergeCell ref="C66:N66"/>
    <mergeCell ref="O66:P66"/>
    <mergeCell ref="A76:A82"/>
    <mergeCell ref="C76:I76"/>
    <mergeCell ref="C77:I77"/>
    <mergeCell ref="C78:I78"/>
    <mergeCell ref="C79:I79"/>
    <mergeCell ref="C80:I80"/>
    <mergeCell ref="C81:I81"/>
    <mergeCell ref="C82:I82"/>
    <mergeCell ref="A71:C71"/>
    <mergeCell ref="D71:P71"/>
    <mergeCell ref="A72:P72"/>
    <mergeCell ref="A73:P73"/>
    <mergeCell ref="A74:A75"/>
    <mergeCell ref="B74:B75"/>
    <mergeCell ref="C74:I75"/>
    <mergeCell ref="J74:J75"/>
    <mergeCell ref="A88:A91"/>
    <mergeCell ref="C88:I88"/>
    <mergeCell ref="C89:I89"/>
    <mergeCell ref="C90:I90"/>
    <mergeCell ref="C91:I91"/>
    <mergeCell ref="A93:P93"/>
    <mergeCell ref="A83:A87"/>
    <mergeCell ref="C83:I83"/>
    <mergeCell ref="C84:I84"/>
    <mergeCell ref="C85:I85"/>
    <mergeCell ref="C86:I86"/>
    <mergeCell ref="C87:I87"/>
    <mergeCell ref="A94:D95"/>
    <mergeCell ref="E94:F94"/>
    <mergeCell ref="G94:H94"/>
    <mergeCell ref="K94:L94"/>
    <mergeCell ref="M94:N94"/>
    <mergeCell ref="O94:P94"/>
    <mergeCell ref="G95:H95"/>
    <mergeCell ref="K95:L95"/>
    <mergeCell ref="M95:N95"/>
    <mergeCell ref="O95:P95"/>
    <mergeCell ref="A96:D96"/>
    <mergeCell ref="G96:H96"/>
    <mergeCell ref="K96:L96"/>
    <mergeCell ref="M96:N96"/>
    <mergeCell ref="O96:P96"/>
    <mergeCell ref="A97:D97"/>
    <mergeCell ref="G97:H97"/>
    <mergeCell ref="K97:L97"/>
    <mergeCell ref="M97:N97"/>
    <mergeCell ref="O97:P97"/>
    <mergeCell ref="A98:D98"/>
    <mergeCell ref="G98:H98"/>
    <mergeCell ref="K98:L98"/>
    <mergeCell ref="M98:N98"/>
    <mergeCell ref="O98:P98"/>
    <mergeCell ref="A100:D100"/>
    <mergeCell ref="G100:H100"/>
    <mergeCell ref="K100:L100"/>
    <mergeCell ref="M100:N100"/>
    <mergeCell ref="O100:P100"/>
    <mergeCell ref="G99:H99"/>
    <mergeCell ref="K99:L99"/>
    <mergeCell ref="M99:N99"/>
    <mergeCell ref="O99:P99"/>
    <mergeCell ref="A99:D99"/>
    <mergeCell ref="A101:D101"/>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A104:D104"/>
    <mergeCell ref="G104:H104"/>
    <mergeCell ref="K104:L104"/>
    <mergeCell ref="M104:N104"/>
    <mergeCell ref="O104:P104"/>
    <mergeCell ref="A105:D105"/>
    <mergeCell ref="G105:H105"/>
    <mergeCell ref="K105:L105"/>
    <mergeCell ref="M105:N105"/>
    <mergeCell ref="O105:P105"/>
    <mergeCell ref="A106:D106"/>
    <mergeCell ref="G106:H106"/>
    <mergeCell ref="K106:L106"/>
    <mergeCell ref="M106:N106"/>
    <mergeCell ref="O106:P106"/>
    <mergeCell ref="A107:D107"/>
    <mergeCell ref="G107:H107"/>
    <mergeCell ref="K107:L107"/>
    <mergeCell ref="M107:N107"/>
    <mergeCell ref="O107:P107"/>
    <mergeCell ref="A108:D108"/>
    <mergeCell ref="G108:H108"/>
    <mergeCell ref="K108:L108"/>
    <mergeCell ref="M108:N108"/>
    <mergeCell ref="O108:P108"/>
    <mergeCell ref="A109:D109"/>
    <mergeCell ref="G109:H109"/>
    <mergeCell ref="K109:L109"/>
    <mergeCell ref="M109:N109"/>
    <mergeCell ref="O109:P109"/>
    <mergeCell ref="A110:D110"/>
    <mergeCell ref="G110:H110"/>
    <mergeCell ref="K110:L110"/>
    <mergeCell ref="M110:N110"/>
    <mergeCell ref="O110:P110"/>
    <mergeCell ref="A111:D111"/>
    <mergeCell ref="G111:H111"/>
    <mergeCell ref="K111:L111"/>
    <mergeCell ref="M111:N111"/>
    <mergeCell ref="O111:P111"/>
    <mergeCell ref="A112:D112"/>
    <mergeCell ref="G112:H112"/>
    <mergeCell ref="K112:L112"/>
    <mergeCell ref="M112:N112"/>
    <mergeCell ref="O112:P112"/>
    <mergeCell ref="A113:D113"/>
    <mergeCell ref="G113:H113"/>
    <mergeCell ref="K113:L113"/>
    <mergeCell ref="M113:N113"/>
    <mergeCell ref="O113:P113"/>
    <mergeCell ref="A114:D114"/>
    <mergeCell ref="G114:H114"/>
    <mergeCell ref="K114:L114"/>
    <mergeCell ref="M114:N114"/>
    <mergeCell ref="O114:P114"/>
    <mergeCell ref="A115:D115"/>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A118:D118"/>
    <mergeCell ref="G118:H118"/>
    <mergeCell ref="K118:L118"/>
    <mergeCell ref="M118:N118"/>
    <mergeCell ref="O118:P118"/>
    <mergeCell ref="A119:D119"/>
    <mergeCell ref="G119:H119"/>
    <mergeCell ref="K119:L119"/>
    <mergeCell ref="M119:N119"/>
    <mergeCell ref="O119:P119"/>
    <mergeCell ref="A121:D121"/>
    <mergeCell ref="G121:H121"/>
    <mergeCell ref="K121:L121"/>
    <mergeCell ref="M121:N121"/>
    <mergeCell ref="O121:P121"/>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27:D127"/>
    <mergeCell ref="G127:H127"/>
    <mergeCell ref="K127:L127"/>
    <mergeCell ref="M127:N127"/>
    <mergeCell ref="O127:P127"/>
    <mergeCell ref="A126:D126"/>
    <mergeCell ref="K125:L125"/>
    <mergeCell ref="M125:N125"/>
    <mergeCell ref="O125:P125"/>
    <mergeCell ref="K126:L126"/>
    <mergeCell ref="M126:N126"/>
    <mergeCell ref="O126:P126"/>
    <mergeCell ref="G125:H125"/>
    <mergeCell ref="G126:H126"/>
    <mergeCell ref="A129:D129"/>
    <mergeCell ref="G129:H129"/>
    <mergeCell ref="K129:L129"/>
    <mergeCell ref="M129:N129"/>
    <mergeCell ref="O129:P129"/>
    <mergeCell ref="A130:D130"/>
    <mergeCell ref="G130:H130"/>
    <mergeCell ref="K130:L130"/>
    <mergeCell ref="M130:N130"/>
    <mergeCell ref="O130:P130"/>
    <mergeCell ref="A131:D131"/>
    <mergeCell ref="G131:H131"/>
    <mergeCell ref="K131:L131"/>
    <mergeCell ref="M131:N131"/>
    <mergeCell ref="O131:P131"/>
    <mergeCell ref="A132:D132"/>
    <mergeCell ref="G132:H132"/>
    <mergeCell ref="K132:L132"/>
    <mergeCell ref="M132:N132"/>
    <mergeCell ref="O132:P132"/>
    <mergeCell ref="A133:D133"/>
    <mergeCell ref="G133:H133"/>
    <mergeCell ref="K133:L133"/>
    <mergeCell ref="M133:N133"/>
    <mergeCell ref="O133:P133"/>
    <mergeCell ref="A135:D135"/>
    <mergeCell ref="G135:H135"/>
    <mergeCell ref="K135:L135"/>
    <mergeCell ref="M135:N135"/>
    <mergeCell ref="O135:P135"/>
    <mergeCell ref="A134:D134"/>
    <mergeCell ref="G134:H134"/>
    <mergeCell ref="K134:L134"/>
    <mergeCell ref="M134:N134"/>
    <mergeCell ref="O134:P134"/>
    <mergeCell ref="A136:D136"/>
    <mergeCell ref="G136:H136"/>
    <mergeCell ref="K136:L136"/>
    <mergeCell ref="M136:N136"/>
    <mergeCell ref="O136:P136"/>
    <mergeCell ref="A137:D137"/>
    <mergeCell ref="G137:H137"/>
    <mergeCell ref="K137:L137"/>
    <mergeCell ref="M137:N137"/>
    <mergeCell ref="O137:P137"/>
    <mergeCell ref="A138:D138"/>
    <mergeCell ref="G138:H138"/>
    <mergeCell ref="K138:L138"/>
    <mergeCell ref="M138:N138"/>
    <mergeCell ref="O138:P138"/>
    <mergeCell ref="A139:D139"/>
    <mergeCell ref="G139:H139"/>
    <mergeCell ref="K139:L139"/>
    <mergeCell ref="M139:N139"/>
    <mergeCell ref="O139:P139"/>
    <mergeCell ref="A140:D140"/>
    <mergeCell ref="G140:H140"/>
    <mergeCell ref="K140:L140"/>
    <mergeCell ref="M140:N140"/>
    <mergeCell ref="O140:P140"/>
    <mergeCell ref="A141:P141"/>
    <mergeCell ref="A151:P151"/>
    <mergeCell ref="A153:P153"/>
    <mergeCell ref="A144:D144"/>
    <mergeCell ref="A145:D145"/>
    <mergeCell ref="A146:D146"/>
    <mergeCell ref="A148:P148"/>
    <mergeCell ref="A149:P149"/>
    <mergeCell ref="A150:P150"/>
    <mergeCell ref="A142:D143"/>
    <mergeCell ref="E142:H142"/>
    <mergeCell ref="I142:I143"/>
    <mergeCell ref="J142:J143"/>
    <mergeCell ref="K142:K143"/>
    <mergeCell ref="M142:M143"/>
  </mergeCells>
  <phoneticPr fontId="54" type="noConversion"/>
  <pageMargins left="0.25" right="0" top="0.75" bottom="0" header="0.25" footer="0"/>
  <pageSetup paperSize="9" scale="1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5004</vt:lpstr>
      <vt:lpstr>5011</vt:lpstr>
      <vt:lpstr>5809</vt:lpstr>
      <vt:lpstr>6101</vt:lpstr>
      <vt:lpstr>6104</vt:lpstr>
      <vt:lpstr>6105</vt:lpstr>
      <vt:lpstr>6402</vt:lpstr>
      <vt:lpstr>6403</vt:lpstr>
      <vt:lpstr>6404</vt:lpstr>
      <vt:lpstr>6405</vt:lpstr>
      <vt:lpstr>6406</vt:lpstr>
      <vt:lpstr>6602</vt:lpstr>
      <vt:lpstr>7502</vt:lpstr>
      <vt:lpstr>7503</vt:lpstr>
      <vt:lpstr>7504</vt:lpstr>
      <vt:lpstr>7505</vt:lpstr>
      <vt:lpstr>8802</vt:lpstr>
      <vt:lpstr>8803</vt:lpstr>
      <vt:lpstr>8804</vt:lpstr>
      <vt:lpstr>8806</vt:lpstr>
    </vt:vector>
  </TitlesOfParts>
  <Company>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cotunsilvi</dc:creator>
  <cp:lastModifiedBy>Ecaterina Stavila</cp:lastModifiedBy>
  <cp:lastPrinted>2025-10-15T07:33:36Z</cp:lastPrinted>
  <dcterms:created xsi:type="dcterms:W3CDTF">2015-07-24T05:52:12Z</dcterms:created>
  <dcterms:modified xsi:type="dcterms:W3CDTF">2025-10-15T08:26:28Z</dcterms:modified>
</cp:coreProperties>
</file>